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comments6.xml" ContentType="application/vnd.openxmlformats-officedocument.spreadsheetml.comments+xml"/>
  <Override PartName="/xl/threadedComments/threadedComment6.xml" ContentType="application/vnd.ms-excel.threadedcomments+xml"/>
  <Override PartName="/xl/comments7.xml" ContentType="application/vnd.openxmlformats-officedocument.spreadsheetml.comments+xml"/>
  <Override PartName="/xl/threadedComments/threadedComment7.xml" ContentType="application/vnd.ms-excel.threadedcomments+xml"/>
  <Override PartName="/xl/comments8.xml" ContentType="application/vnd.openxmlformats-officedocument.spreadsheetml.comments+xml"/>
  <Override PartName="/xl/threadedComments/threadedComment8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llBoard\The Catenian Association\SharedData - Documents\Shared Data\FUNMI &amp; KATIE Doc\Cat Assc 05\REPORTS\2020\Whole Association Stats\1Apr20-31Dec20\"/>
    </mc:Choice>
  </mc:AlternateContent>
  <xr:revisionPtr revIDLastSave="0" documentId="13_ncr:1_{6D28543A-6342-4492-B036-8B3143E316B4}" xr6:coauthVersionLast="46" xr6:coauthVersionMax="46" xr10:uidLastSave="{00000000-0000-0000-0000-000000000000}"/>
  <bookViews>
    <workbookView xWindow="-120" yWindow="-120" windowWidth="19440" windowHeight="14040" tabRatio="909" xr2:uid="{00000000-000D-0000-FFFF-FFFF00000000}"/>
  </bookViews>
  <sheets>
    <sheet name="Assoc Stats 1.4.20-31.12.20" sheetId="10" r:id="rId1"/>
    <sheet name="Assoc Stats 1.4.20-30.09.20" sheetId="8" r:id="rId2"/>
    <sheet name="Assoc Stats 1.4.20-16.6.20" sheetId="9" r:id="rId3"/>
    <sheet name="Assoc Stats 1-4-19 to 31-03-20" sheetId="4" r:id="rId4"/>
    <sheet name="Assoc Stats 1-4-19 to 31-12-19" sheetId="7" r:id="rId5"/>
    <sheet name="Assoc Stats 1-4-19 to 15-10-19" sheetId="6" r:id="rId6"/>
    <sheet name="Assoc Stats 1-4-19 to 31-7-19" sheetId="1" r:id="rId7"/>
    <sheet name="Assoc Stats 1-4-18 to 31-3-19" sheetId="3" r:id="rId8"/>
    <sheet name="NOTES" sheetId="2" r:id="rId9"/>
  </sheets>
  <definedNames>
    <definedName name="_xlnm.Print_Area" localSheetId="6">'Assoc Stats 1-4-19 to 31-7-19'!$A$1:$AD$52</definedName>
    <definedName name="_xlnm.Print_Titles" localSheetId="6">'Assoc Stats 1-4-19 to 31-7-19'!$1:$8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42" i="10" l="1"/>
  <c r="H28" i="10"/>
  <c r="H34" i="10"/>
  <c r="AB52" i="10"/>
  <c r="AD50" i="10"/>
  <c r="AC50" i="10"/>
  <c r="AA50" i="10"/>
  <c r="AA52" i="10" s="1"/>
  <c r="Z50" i="10"/>
  <c r="U50" i="10"/>
  <c r="M48" i="10"/>
  <c r="K48" i="10"/>
  <c r="L48" i="10" s="1"/>
  <c r="M46" i="10"/>
  <c r="N46" i="10" s="1"/>
  <c r="K46" i="10"/>
  <c r="L46" i="10" s="1"/>
  <c r="M44" i="10"/>
  <c r="N44" i="10" s="1"/>
  <c r="K44" i="10"/>
  <c r="L44" i="10" s="1"/>
  <c r="AE42" i="10"/>
  <c r="AE50" i="10" s="1"/>
  <c r="AD42" i="10"/>
  <c r="AC42" i="10"/>
  <c r="AA42" i="10"/>
  <c r="Z42" i="10"/>
  <c r="X42" i="10"/>
  <c r="X50" i="10" s="1"/>
  <c r="V42" i="10"/>
  <c r="V50" i="10" s="1"/>
  <c r="T42" i="10"/>
  <c r="T50" i="10" s="1"/>
  <c r="S42" i="10"/>
  <c r="S50" i="10" s="1"/>
  <c r="Q42" i="10"/>
  <c r="Q50" i="10" s="1"/>
  <c r="P42" i="10"/>
  <c r="P50" i="10" s="1"/>
  <c r="I42" i="10"/>
  <c r="I50" i="10" s="1"/>
  <c r="H42" i="10"/>
  <c r="H50" i="10" s="1"/>
  <c r="F42" i="10"/>
  <c r="F50" i="10" s="1"/>
  <c r="E42" i="10"/>
  <c r="E50" i="10" s="1"/>
  <c r="B42" i="10"/>
  <c r="B50" i="10" s="1"/>
  <c r="A42" i="10"/>
  <c r="A50" i="10" s="1"/>
  <c r="M41" i="10"/>
  <c r="N41" i="10" s="1"/>
  <c r="K41" i="10"/>
  <c r="L41" i="10" s="1"/>
  <c r="M40" i="10"/>
  <c r="N40" i="10" s="1"/>
  <c r="K40" i="10"/>
  <c r="L40" i="10" s="1"/>
  <c r="M38" i="10"/>
  <c r="N38" i="10" s="1"/>
  <c r="K38" i="10"/>
  <c r="L38" i="10" s="1"/>
  <c r="M36" i="10"/>
  <c r="N36" i="10" s="1"/>
  <c r="K36" i="10"/>
  <c r="L36" i="10" s="1"/>
  <c r="AE34" i="10"/>
  <c r="AD34" i="10"/>
  <c r="AC34" i="10"/>
  <c r="AA34" i="10"/>
  <c r="Z34" i="10"/>
  <c r="X34" i="10"/>
  <c r="V34" i="10"/>
  <c r="U34" i="10"/>
  <c r="T34" i="10"/>
  <c r="S34" i="10"/>
  <c r="Q34" i="10"/>
  <c r="P34" i="10"/>
  <c r="I34" i="10"/>
  <c r="F34" i="10"/>
  <c r="E34" i="10"/>
  <c r="B34" i="10"/>
  <c r="A34" i="10"/>
  <c r="M33" i="10"/>
  <c r="K33" i="10"/>
  <c r="L33" i="10" s="1"/>
  <c r="M32" i="10"/>
  <c r="N32" i="10" s="1"/>
  <c r="K32" i="10"/>
  <c r="L32" i="10" s="1"/>
  <c r="M31" i="10"/>
  <c r="N31" i="10" s="1"/>
  <c r="K31" i="10"/>
  <c r="L31" i="10" s="1"/>
  <c r="M30" i="10"/>
  <c r="K30" i="10"/>
  <c r="L30" i="10" s="1"/>
  <c r="AE28" i="10"/>
  <c r="AD28" i="10"/>
  <c r="AC28" i="10"/>
  <c r="AA28" i="10"/>
  <c r="Z28" i="10"/>
  <c r="X28" i="10"/>
  <c r="V28" i="10"/>
  <c r="U28" i="10"/>
  <c r="T28" i="10"/>
  <c r="S28" i="10"/>
  <c r="Q28" i="10"/>
  <c r="P28" i="10"/>
  <c r="I28" i="10"/>
  <c r="F28" i="10"/>
  <c r="E28" i="10"/>
  <c r="A28" i="10"/>
  <c r="M26" i="10"/>
  <c r="N26" i="10" s="1"/>
  <c r="K26" i="10"/>
  <c r="L26" i="10" s="1"/>
  <c r="B26" i="10"/>
  <c r="B28" i="10" s="1"/>
  <c r="M24" i="10"/>
  <c r="N24" i="10" s="1"/>
  <c r="K24" i="10"/>
  <c r="L24" i="10" s="1"/>
  <c r="M23" i="10"/>
  <c r="N23" i="10" s="1"/>
  <c r="K23" i="10"/>
  <c r="L23" i="10" s="1"/>
  <c r="M22" i="10"/>
  <c r="N22" i="10" s="1"/>
  <c r="K22" i="10"/>
  <c r="L22" i="10" s="1"/>
  <c r="M21" i="10"/>
  <c r="N21" i="10" s="1"/>
  <c r="K21" i="10"/>
  <c r="L21" i="10" s="1"/>
  <c r="M20" i="10"/>
  <c r="N20" i="10" s="1"/>
  <c r="K20" i="10"/>
  <c r="L20" i="10" s="1"/>
  <c r="M19" i="10"/>
  <c r="N19" i="10" s="1"/>
  <c r="K19" i="10"/>
  <c r="L19" i="10" s="1"/>
  <c r="M18" i="10"/>
  <c r="N18" i="10" s="1"/>
  <c r="K18" i="10"/>
  <c r="L18" i="10" s="1"/>
  <c r="M17" i="10"/>
  <c r="N17" i="10" s="1"/>
  <c r="K17" i="10"/>
  <c r="L17" i="10" s="1"/>
  <c r="M16" i="10"/>
  <c r="N16" i="10" s="1"/>
  <c r="K16" i="10"/>
  <c r="L16" i="10" s="1"/>
  <c r="M15" i="10"/>
  <c r="N15" i="10" s="1"/>
  <c r="K15" i="10"/>
  <c r="L15" i="10" s="1"/>
  <c r="M14" i="10"/>
  <c r="N14" i="10" s="1"/>
  <c r="K14" i="10"/>
  <c r="L14" i="10" s="1"/>
  <c r="M13" i="10"/>
  <c r="N13" i="10" s="1"/>
  <c r="K13" i="10"/>
  <c r="L13" i="10" s="1"/>
  <c r="M12" i="10"/>
  <c r="N12" i="10" s="1"/>
  <c r="K12" i="10"/>
  <c r="L12" i="10" s="1"/>
  <c r="M11" i="10"/>
  <c r="N11" i="10" s="1"/>
  <c r="K11" i="10"/>
  <c r="L11" i="10" s="1"/>
  <c r="M10" i="10"/>
  <c r="N10" i="10" s="1"/>
  <c r="K10" i="10"/>
  <c r="L10" i="10" s="1"/>
  <c r="M9" i="10"/>
  <c r="N9" i="10" s="1"/>
  <c r="K9" i="10"/>
  <c r="L9" i="10" s="1"/>
  <c r="M8" i="10"/>
  <c r="N8" i="10" s="1"/>
  <c r="K8" i="10"/>
  <c r="L8" i="10" s="1"/>
  <c r="M7" i="10"/>
  <c r="N7" i="10" s="1"/>
  <c r="K7" i="10"/>
  <c r="L7" i="10" s="1"/>
  <c r="M6" i="10"/>
  <c r="N6" i="10" s="1"/>
  <c r="K6" i="10"/>
  <c r="L6" i="10" s="1"/>
  <c r="Z50" i="8"/>
  <c r="AA50" i="8"/>
  <c r="AD50" i="8"/>
  <c r="AC50" i="8"/>
  <c r="B52" i="10" l="1"/>
  <c r="E52" i="10"/>
  <c r="Q52" i="10"/>
  <c r="A52" i="10"/>
  <c r="K34" i="10"/>
  <c r="L34" i="10" s="1"/>
  <c r="T52" i="10"/>
  <c r="V52" i="10"/>
  <c r="F52" i="10"/>
  <c r="AE52" i="10"/>
  <c r="AD52" i="10"/>
  <c r="AC52" i="10"/>
  <c r="X52" i="10"/>
  <c r="S52" i="10"/>
  <c r="P52" i="10"/>
  <c r="H52" i="10"/>
  <c r="Z52" i="10"/>
  <c r="U52" i="10"/>
  <c r="M34" i="10"/>
  <c r="N34" i="10" s="1"/>
  <c r="I52" i="10"/>
  <c r="K28" i="10"/>
  <c r="L28" i="10" s="1"/>
  <c r="N28" i="10"/>
  <c r="K50" i="10"/>
  <c r="M28" i="10"/>
  <c r="N30" i="10"/>
  <c r="K42" i="10"/>
  <c r="L42" i="10" s="1"/>
  <c r="M42" i="10"/>
  <c r="M50" i="10" s="1"/>
  <c r="N48" i="10"/>
  <c r="AC34" i="8"/>
  <c r="AC28" i="8"/>
  <c r="M52" i="10" l="1"/>
  <c r="N50" i="10"/>
  <c r="N52" i="10" s="1"/>
  <c r="L50" i="10"/>
  <c r="K52" i="10"/>
  <c r="L52" i="10" s="1"/>
  <c r="N42" i="10"/>
  <c r="X42" i="8"/>
  <c r="S42" i="8"/>
  <c r="AB52" i="8" l="1"/>
  <c r="B26" i="8"/>
  <c r="B28" i="8" s="1"/>
  <c r="A28" i="8"/>
  <c r="AE28" i="8"/>
  <c r="AD28" i="8"/>
  <c r="AA28" i="8"/>
  <c r="Z28" i="8"/>
  <c r="X28" i="8"/>
  <c r="T28" i="8"/>
  <c r="U28" i="8"/>
  <c r="V28" i="8"/>
  <c r="S28" i="8"/>
  <c r="Q28" i="8"/>
  <c r="P28" i="8"/>
  <c r="I28" i="8"/>
  <c r="H28" i="8"/>
  <c r="F28" i="8"/>
  <c r="E28" i="8"/>
  <c r="V42" i="8" l="1"/>
  <c r="V50" i="8" s="1"/>
  <c r="V52" i="8" s="1"/>
  <c r="V34" i="8"/>
  <c r="T55" i="9" l="1"/>
  <c r="I55" i="9"/>
  <c r="AC52" i="9"/>
  <c r="AA52" i="9"/>
  <c r="AA55" i="9" s="1"/>
  <c r="Q52" i="9"/>
  <c r="P52" i="9"/>
  <c r="F52" i="9"/>
  <c r="E52" i="9"/>
  <c r="M50" i="9"/>
  <c r="N50" i="9" s="1"/>
  <c r="L50" i="9"/>
  <c r="K50" i="9"/>
  <c r="M48" i="9"/>
  <c r="N48" i="9" s="1"/>
  <c r="K48" i="9"/>
  <c r="L48" i="9" s="1"/>
  <c r="M46" i="9"/>
  <c r="N46" i="9" s="1"/>
  <c r="L46" i="9"/>
  <c r="K46" i="9"/>
  <c r="AE44" i="9"/>
  <c r="AE52" i="9" s="1"/>
  <c r="AE55" i="9" s="1"/>
  <c r="AD44" i="9"/>
  <c r="AD52" i="9" s="1"/>
  <c r="AD55" i="9" s="1"/>
  <c r="AC44" i="9"/>
  <c r="AA44" i="9"/>
  <c r="Z44" i="9"/>
  <c r="Z52" i="9" s="1"/>
  <c r="Z55" i="9" s="1"/>
  <c r="X44" i="9"/>
  <c r="X52" i="9" s="1"/>
  <c r="V44" i="9"/>
  <c r="V52" i="9" s="1"/>
  <c r="U44" i="9"/>
  <c r="U52" i="9" s="1"/>
  <c r="T44" i="9"/>
  <c r="T52" i="9" s="1"/>
  <c r="S44" i="9"/>
  <c r="S55" i="9" s="1"/>
  <c r="Q44" i="9"/>
  <c r="Q55" i="9" s="1"/>
  <c r="P44" i="9"/>
  <c r="P55" i="9" s="1"/>
  <c r="I44" i="9"/>
  <c r="I52" i="9" s="1"/>
  <c r="H44" i="9"/>
  <c r="H55" i="9" s="1"/>
  <c r="F44" i="9"/>
  <c r="E44" i="9"/>
  <c r="E55" i="9" s="1"/>
  <c r="B44" i="9"/>
  <c r="B52" i="9" s="1"/>
  <c r="A44" i="9"/>
  <c r="A52" i="9" s="1"/>
  <c r="N43" i="9"/>
  <c r="M43" i="9"/>
  <c r="K43" i="9"/>
  <c r="L43" i="9" s="1"/>
  <c r="M42" i="9"/>
  <c r="N42" i="9" s="1"/>
  <c r="K42" i="9"/>
  <c r="L42" i="9" s="1"/>
  <c r="N40" i="9"/>
  <c r="M40" i="9"/>
  <c r="K40" i="9"/>
  <c r="L40" i="9" s="1"/>
  <c r="AE38" i="9"/>
  <c r="AD38" i="9"/>
  <c r="AC38" i="9"/>
  <c r="AA38" i="9"/>
  <c r="Z38" i="9"/>
  <c r="X38" i="9"/>
  <c r="V38" i="9"/>
  <c r="U38" i="9"/>
  <c r="U55" i="9" s="1"/>
  <c r="T38" i="9"/>
  <c r="S38" i="9"/>
  <c r="Q38" i="9"/>
  <c r="P38" i="9"/>
  <c r="K38" i="9"/>
  <c r="L38" i="9" s="1"/>
  <c r="I38" i="9"/>
  <c r="H38" i="9"/>
  <c r="F38" i="9"/>
  <c r="E38" i="9"/>
  <c r="B38" i="9"/>
  <c r="A38" i="9"/>
  <c r="M37" i="9"/>
  <c r="L37" i="9"/>
  <c r="K37" i="9"/>
  <c r="N36" i="9"/>
  <c r="M36" i="9"/>
  <c r="K36" i="9"/>
  <c r="L36" i="9" s="1"/>
  <c r="M35" i="9"/>
  <c r="M38" i="9" s="1"/>
  <c r="N38" i="9" s="1"/>
  <c r="L35" i="9"/>
  <c r="K35" i="9"/>
  <c r="N34" i="9"/>
  <c r="M34" i="9"/>
  <c r="K34" i="9"/>
  <c r="L34" i="9" s="1"/>
  <c r="M32" i="9"/>
  <c r="N32" i="9" s="1"/>
  <c r="L32" i="9"/>
  <c r="K32" i="9"/>
  <c r="AE30" i="9"/>
  <c r="AD30" i="9"/>
  <c r="AC30" i="9"/>
  <c r="AA30" i="9"/>
  <c r="Z30" i="9"/>
  <c r="X30" i="9"/>
  <c r="X55" i="9" s="1"/>
  <c r="V30" i="9"/>
  <c r="U30" i="9"/>
  <c r="T30" i="9"/>
  <c r="S30" i="9"/>
  <c r="Q30" i="9"/>
  <c r="P30" i="9"/>
  <c r="I30" i="9"/>
  <c r="H30" i="9"/>
  <c r="F30" i="9"/>
  <c r="E30" i="9"/>
  <c r="B30" i="9"/>
  <c r="A30" i="9"/>
  <c r="K30" i="9" s="1"/>
  <c r="L30" i="9" s="1"/>
  <c r="N29" i="9"/>
  <c r="M29" i="9"/>
  <c r="L29" i="9"/>
  <c r="K29" i="9"/>
  <c r="M28" i="9"/>
  <c r="N28" i="9" s="1"/>
  <c r="K28" i="9"/>
  <c r="L28" i="9" s="1"/>
  <c r="N27" i="9"/>
  <c r="M27" i="9"/>
  <c r="L27" i="9"/>
  <c r="K27" i="9"/>
  <c r="M26" i="9"/>
  <c r="N26" i="9" s="1"/>
  <c r="K26" i="9"/>
  <c r="L26" i="9" s="1"/>
  <c r="N25" i="9"/>
  <c r="M25" i="9"/>
  <c r="L25" i="9"/>
  <c r="K25" i="9"/>
  <c r="M24" i="9"/>
  <c r="N24" i="9" s="1"/>
  <c r="K24" i="9"/>
  <c r="L24" i="9" s="1"/>
  <c r="N23" i="9"/>
  <c r="M23" i="9"/>
  <c r="L23" i="9"/>
  <c r="K23" i="9"/>
  <c r="M22" i="9"/>
  <c r="N22" i="9" s="1"/>
  <c r="K22" i="9"/>
  <c r="L22" i="9" s="1"/>
  <c r="N21" i="9"/>
  <c r="M21" i="9"/>
  <c r="L21" i="9"/>
  <c r="K21" i="9"/>
  <c r="M20" i="9"/>
  <c r="N20" i="9" s="1"/>
  <c r="K20" i="9"/>
  <c r="L20" i="9" s="1"/>
  <c r="N19" i="9"/>
  <c r="M19" i="9"/>
  <c r="L19" i="9"/>
  <c r="K19" i="9"/>
  <c r="M18" i="9"/>
  <c r="N18" i="9" s="1"/>
  <c r="K18" i="9"/>
  <c r="L18" i="9" s="1"/>
  <c r="N17" i="9"/>
  <c r="M17" i="9"/>
  <c r="L17" i="9"/>
  <c r="K17" i="9"/>
  <c r="M16" i="9"/>
  <c r="N16" i="9" s="1"/>
  <c r="K16" i="9"/>
  <c r="L16" i="9" s="1"/>
  <c r="N15" i="9"/>
  <c r="M15" i="9"/>
  <c r="L15" i="9"/>
  <c r="K15" i="9"/>
  <c r="M14" i="9"/>
  <c r="N14" i="9" s="1"/>
  <c r="K14" i="9"/>
  <c r="L14" i="9" s="1"/>
  <c r="N13" i="9"/>
  <c r="M13" i="9"/>
  <c r="L13" i="9"/>
  <c r="K13" i="9"/>
  <c r="M12" i="9"/>
  <c r="N12" i="9" s="1"/>
  <c r="K12" i="9"/>
  <c r="L12" i="9" s="1"/>
  <c r="N11" i="9"/>
  <c r="M11" i="9"/>
  <c r="L11" i="9"/>
  <c r="K11" i="9"/>
  <c r="N35" i="9" l="1"/>
  <c r="K44" i="9"/>
  <c r="H52" i="9"/>
  <c r="S52" i="9"/>
  <c r="M52" i="9" s="1"/>
  <c r="V55" i="9"/>
  <c r="M44" i="9"/>
  <c r="N44" i="9" s="1"/>
  <c r="A55" i="9"/>
  <c r="M55" i="9" s="1"/>
  <c r="N55" i="9" s="1"/>
  <c r="B55" i="9"/>
  <c r="M30" i="9"/>
  <c r="N30" i="9" s="1"/>
  <c r="K55" i="9" l="1"/>
  <c r="L55" i="9" s="1"/>
  <c r="L44" i="9"/>
  <c r="N52" i="9"/>
  <c r="K52" i="9"/>
  <c r="L52" i="9" s="1"/>
  <c r="M38" i="8" l="1"/>
  <c r="N38" i="8" s="1"/>
  <c r="K38" i="8"/>
  <c r="L38" i="8" s="1"/>
  <c r="Q42" i="8" l="1"/>
  <c r="Q50" i="8" s="1"/>
  <c r="Q52" i="8" s="1"/>
  <c r="Q34" i="8"/>
  <c r="F42" i="8" l="1"/>
  <c r="F50" i="8" s="1"/>
  <c r="F34" i="8"/>
  <c r="E42" i="8"/>
  <c r="E50" i="8" s="1"/>
  <c r="E52" i="8" s="1"/>
  <c r="E34" i="8"/>
  <c r="AE52" i="4"/>
  <c r="AE55" i="4" s="1"/>
  <c r="AD52" i="4"/>
  <c r="AD55" i="4" s="1"/>
  <c r="T52" i="4"/>
  <c r="S52" i="4"/>
  <c r="I52" i="4"/>
  <c r="H52" i="4"/>
  <c r="M50" i="4"/>
  <c r="N50" i="4" s="1"/>
  <c r="K50" i="4"/>
  <c r="L50" i="4" s="1"/>
  <c r="M48" i="4"/>
  <c r="N48" i="4" s="1"/>
  <c r="K48" i="4"/>
  <c r="L48" i="4" s="1"/>
  <c r="M46" i="4"/>
  <c r="N46" i="4" s="1"/>
  <c r="K46" i="4"/>
  <c r="AE44" i="4"/>
  <c r="AD44" i="4"/>
  <c r="AC44" i="4"/>
  <c r="AC52" i="4" s="1"/>
  <c r="AC55" i="4" s="1"/>
  <c r="AA44" i="4"/>
  <c r="AA52" i="4" s="1"/>
  <c r="AA55" i="4" s="1"/>
  <c r="Z44" i="4"/>
  <c r="Z52" i="4" s="1"/>
  <c r="Z55" i="4" s="1"/>
  <c r="X44" i="4"/>
  <c r="X52" i="4" s="1"/>
  <c r="V44" i="4"/>
  <c r="V52" i="4" s="1"/>
  <c r="U44" i="4"/>
  <c r="U55" i="4" s="1"/>
  <c r="T44" i="4"/>
  <c r="T55" i="4" s="1"/>
  <c r="S44" i="4"/>
  <c r="S55" i="4" s="1"/>
  <c r="Q44" i="4"/>
  <c r="Q52" i="4" s="1"/>
  <c r="P44" i="4"/>
  <c r="P52" i="4" s="1"/>
  <c r="K44" i="4"/>
  <c r="L44" i="4" s="1"/>
  <c r="I44" i="4"/>
  <c r="I55" i="4" s="1"/>
  <c r="H44" i="4"/>
  <c r="H55" i="4" s="1"/>
  <c r="F44" i="4"/>
  <c r="F52" i="4" s="1"/>
  <c r="E44" i="4"/>
  <c r="E52" i="4" s="1"/>
  <c r="B44" i="4"/>
  <c r="B52" i="4" s="1"/>
  <c r="A44" i="4"/>
  <c r="A52" i="4" s="1"/>
  <c r="M43" i="4"/>
  <c r="N43" i="4" s="1"/>
  <c r="K43" i="4"/>
  <c r="L43" i="4" s="1"/>
  <c r="M42" i="4"/>
  <c r="N42" i="4" s="1"/>
  <c r="K42" i="4"/>
  <c r="L42" i="4" s="1"/>
  <c r="M40" i="4"/>
  <c r="N40" i="4" s="1"/>
  <c r="K40" i="4"/>
  <c r="L40" i="4" s="1"/>
  <c r="AE38" i="4"/>
  <c r="AD38" i="4"/>
  <c r="AA38" i="4"/>
  <c r="Z38" i="4"/>
  <c r="X38" i="4"/>
  <c r="V38" i="4"/>
  <c r="U38" i="4"/>
  <c r="T38" i="4"/>
  <c r="S38" i="4"/>
  <c r="Q38" i="4"/>
  <c r="P38" i="4"/>
  <c r="I38" i="4"/>
  <c r="H38" i="4"/>
  <c r="K38" i="4" s="1"/>
  <c r="L38" i="4" s="1"/>
  <c r="F38" i="4"/>
  <c r="E38" i="4"/>
  <c r="B38" i="4"/>
  <c r="A38" i="4"/>
  <c r="M37" i="4"/>
  <c r="K37" i="4"/>
  <c r="L37" i="4" s="1"/>
  <c r="M36" i="4"/>
  <c r="N36" i="4" s="1"/>
  <c r="K36" i="4"/>
  <c r="L36" i="4" s="1"/>
  <c r="M35" i="4"/>
  <c r="M38" i="4" s="1"/>
  <c r="N38" i="4" s="1"/>
  <c r="K35" i="4"/>
  <c r="L35" i="4" s="1"/>
  <c r="M34" i="4"/>
  <c r="L34" i="4"/>
  <c r="K34" i="4"/>
  <c r="M32" i="4"/>
  <c r="N32" i="4" s="1"/>
  <c r="L32" i="4"/>
  <c r="K32" i="4"/>
  <c r="AE30" i="4"/>
  <c r="AD30" i="4"/>
  <c r="AC30" i="4"/>
  <c r="AA30" i="4"/>
  <c r="Z30" i="4"/>
  <c r="X30" i="4"/>
  <c r="V30" i="4"/>
  <c r="U30" i="4"/>
  <c r="T30" i="4"/>
  <c r="S30" i="4"/>
  <c r="Q30" i="4"/>
  <c r="P30" i="4"/>
  <c r="I30" i="4"/>
  <c r="H30" i="4"/>
  <c r="K30" i="4" s="1"/>
  <c r="L30" i="4" s="1"/>
  <c r="F30" i="4"/>
  <c r="E30" i="4"/>
  <c r="B30" i="4"/>
  <c r="B55" i="4" s="1"/>
  <c r="A30" i="4"/>
  <c r="M30" i="4" s="1"/>
  <c r="N30" i="4" s="1"/>
  <c r="N29" i="4"/>
  <c r="M29" i="4"/>
  <c r="L29" i="4"/>
  <c r="K29" i="4"/>
  <c r="N28" i="4"/>
  <c r="M28" i="4"/>
  <c r="K28" i="4"/>
  <c r="L28" i="4" s="1"/>
  <c r="N27" i="4"/>
  <c r="M27" i="4"/>
  <c r="L27" i="4"/>
  <c r="K27" i="4"/>
  <c r="N26" i="4"/>
  <c r="M26" i="4"/>
  <c r="K26" i="4"/>
  <c r="L26" i="4" s="1"/>
  <c r="N25" i="4"/>
  <c r="M25" i="4"/>
  <c r="L25" i="4"/>
  <c r="K25" i="4"/>
  <c r="N24" i="4"/>
  <c r="M24" i="4"/>
  <c r="K24" i="4"/>
  <c r="L24" i="4" s="1"/>
  <c r="N23" i="4"/>
  <c r="M23" i="4"/>
  <c r="L23" i="4"/>
  <c r="K23" i="4"/>
  <c r="N22" i="4"/>
  <c r="M22" i="4"/>
  <c r="K22" i="4"/>
  <c r="L22" i="4" s="1"/>
  <c r="N21" i="4"/>
  <c r="M21" i="4"/>
  <c r="L21" i="4"/>
  <c r="K21" i="4"/>
  <c r="N20" i="4"/>
  <c r="M20" i="4"/>
  <c r="K20" i="4"/>
  <c r="L20" i="4" s="1"/>
  <c r="N19" i="4"/>
  <c r="M19" i="4"/>
  <c r="L19" i="4"/>
  <c r="K19" i="4"/>
  <c r="N18" i="4"/>
  <c r="M18" i="4"/>
  <c r="K18" i="4"/>
  <c r="L18" i="4" s="1"/>
  <c r="N17" i="4"/>
  <c r="M17" i="4"/>
  <c r="L17" i="4"/>
  <c r="K17" i="4"/>
  <c r="N16" i="4"/>
  <c r="M16" i="4"/>
  <c r="K16" i="4"/>
  <c r="L16" i="4" s="1"/>
  <c r="N15" i="4"/>
  <c r="M15" i="4"/>
  <c r="L15" i="4"/>
  <c r="K15" i="4"/>
  <c r="N14" i="4"/>
  <c r="M14" i="4"/>
  <c r="K14" i="4"/>
  <c r="L14" i="4" s="1"/>
  <c r="N13" i="4"/>
  <c r="M13" i="4"/>
  <c r="L13" i="4"/>
  <c r="K13" i="4"/>
  <c r="N12" i="4"/>
  <c r="M12" i="4"/>
  <c r="K12" i="4"/>
  <c r="L12" i="4" s="1"/>
  <c r="N11" i="4"/>
  <c r="M11" i="4"/>
  <c r="L11" i="4"/>
  <c r="K11" i="4"/>
  <c r="F52" i="8" l="1"/>
  <c r="K55" i="4"/>
  <c r="L55" i="4" s="1"/>
  <c r="V55" i="4"/>
  <c r="M44" i="4"/>
  <c r="N44" i="4" s="1"/>
  <c r="K52" i="4"/>
  <c r="L52" i="4" s="1"/>
  <c r="U52" i="4"/>
  <c r="M52" i="4" s="1"/>
  <c r="N52" i="4" s="1"/>
  <c r="A55" i="4"/>
  <c r="X55" i="4"/>
  <c r="N35" i="4"/>
  <c r="L46" i="4"/>
  <c r="E55" i="4"/>
  <c r="P55" i="4"/>
  <c r="F55" i="4"/>
  <c r="Q55" i="4"/>
  <c r="M55" i="4" l="1"/>
  <c r="N55" i="4" s="1"/>
  <c r="K6" i="8" l="1"/>
  <c r="L6" i="8" s="1"/>
  <c r="M6" i="8"/>
  <c r="N6" i="8" s="1"/>
  <c r="K7" i="8"/>
  <c r="L7" i="8" s="1"/>
  <c r="M7" i="8"/>
  <c r="N7" i="8" s="1"/>
  <c r="K8" i="8"/>
  <c r="L8" i="8" s="1"/>
  <c r="M8" i="8"/>
  <c r="N8" i="8" s="1"/>
  <c r="K9" i="8"/>
  <c r="L9" i="8" s="1"/>
  <c r="M9" i="8"/>
  <c r="N9" i="8" s="1"/>
  <c r="K10" i="8"/>
  <c r="L10" i="8" s="1"/>
  <c r="M10" i="8"/>
  <c r="N10" i="8" s="1"/>
  <c r="K11" i="8"/>
  <c r="L11" i="8" s="1"/>
  <c r="M11" i="8"/>
  <c r="N11" i="8" s="1"/>
  <c r="K12" i="8"/>
  <c r="L12" i="8" s="1"/>
  <c r="M12" i="8"/>
  <c r="N12" i="8" s="1"/>
  <c r="K13" i="8"/>
  <c r="L13" i="8" s="1"/>
  <c r="M13" i="8"/>
  <c r="N13" i="8" s="1"/>
  <c r="K14" i="8"/>
  <c r="L14" i="8" s="1"/>
  <c r="M14" i="8"/>
  <c r="N14" i="8" s="1"/>
  <c r="K15" i="8"/>
  <c r="L15" i="8" s="1"/>
  <c r="M15" i="8"/>
  <c r="N15" i="8" s="1"/>
  <c r="K16" i="8"/>
  <c r="L16" i="8" s="1"/>
  <c r="M16" i="8"/>
  <c r="N16" i="8" s="1"/>
  <c r="K17" i="8"/>
  <c r="L17" i="8" s="1"/>
  <c r="M17" i="8"/>
  <c r="N17" i="8" s="1"/>
  <c r="K18" i="8"/>
  <c r="L18" i="8" s="1"/>
  <c r="M18" i="8"/>
  <c r="N18" i="8" s="1"/>
  <c r="K19" i="8"/>
  <c r="L19" i="8" s="1"/>
  <c r="M19" i="8"/>
  <c r="N19" i="8" s="1"/>
  <c r="K20" i="8"/>
  <c r="L20" i="8" s="1"/>
  <c r="M20" i="8"/>
  <c r="N20" i="8" s="1"/>
  <c r="K21" i="8"/>
  <c r="L21" i="8" s="1"/>
  <c r="M21" i="8"/>
  <c r="N21" i="8" s="1"/>
  <c r="K22" i="8"/>
  <c r="L22" i="8" s="1"/>
  <c r="M22" i="8"/>
  <c r="N22" i="8" s="1"/>
  <c r="K23" i="8"/>
  <c r="L23" i="8" s="1"/>
  <c r="M23" i="8"/>
  <c r="N23" i="8" s="1"/>
  <c r="K24" i="8"/>
  <c r="L24" i="8" s="1"/>
  <c r="M24" i="8"/>
  <c r="N24" i="8" s="1"/>
  <c r="K26" i="8"/>
  <c r="M26" i="8"/>
  <c r="K30" i="8"/>
  <c r="L30" i="8" s="1"/>
  <c r="M30" i="8"/>
  <c r="K31" i="8"/>
  <c r="L31" i="8" s="1"/>
  <c r="M31" i="8"/>
  <c r="N31" i="8" s="1"/>
  <c r="K32" i="8"/>
  <c r="L32" i="8" s="1"/>
  <c r="M32" i="8"/>
  <c r="N32" i="8" s="1"/>
  <c r="K33" i="8"/>
  <c r="L33" i="8" s="1"/>
  <c r="M33" i="8"/>
  <c r="A34" i="8"/>
  <c r="B34" i="8"/>
  <c r="H34" i="8"/>
  <c r="I34" i="8"/>
  <c r="P34" i="8"/>
  <c r="S34" i="8"/>
  <c r="T34" i="8"/>
  <c r="U34" i="8"/>
  <c r="X34" i="8"/>
  <c r="Z34" i="8"/>
  <c r="AA34" i="8"/>
  <c r="AD34" i="8"/>
  <c r="AE34" i="8"/>
  <c r="K36" i="8"/>
  <c r="L36" i="8" s="1"/>
  <c r="M36" i="8"/>
  <c r="N36" i="8" s="1"/>
  <c r="K40" i="8"/>
  <c r="L40" i="8" s="1"/>
  <c r="M40" i="8"/>
  <c r="N40" i="8" s="1"/>
  <c r="K41" i="8"/>
  <c r="L41" i="8" s="1"/>
  <c r="M41" i="8"/>
  <c r="N41" i="8" s="1"/>
  <c r="A42" i="8"/>
  <c r="A50" i="8" s="1"/>
  <c r="B42" i="8"/>
  <c r="B50" i="8" s="1"/>
  <c r="H42" i="8"/>
  <c r="H50" i="8" s="1"/>
  <c r="I42" i="8"/>
  <c r="I50" i="8" s="1"/>
  <c r="I52" i="8" s="1"/>
  <c r="P42" i="8"/>
  <c r="P50" i="8" s="1"/>
  <c r="P52" i="8" s="1"/>
  <c r="S50" i="8"/>
  <c r="T42" i="8"/>
  <c r="T50" i="8" s="1"/>
  <c r="U50" i="8"/>
  <c r="X50" i="8"/>
  <c r="Z42" i="8"/>
  <c r="AA42" i="8"/>
  <c r="AC42" i="8"/>
  <c r="AC52" i="8" s="1"/>
  <c r="AD42" i="8"/>
  <c r="AD52" i="8" s="1"/>
  <c r="AE42" i="8"/>
  <c r="AE50" i="8" s="1"/>
  <c r="K44" i="8"/>
  <c r="L44" i="8" s="1"/>
  <c r="M44" i="8"/>
  <c r="N44" i="8" s="1"/>
  <c r="K46" i="8"/>
  <c r="L46" i="8" s="1"/>
  <c r="M46" i="8"/>
  <c r="N46" i="8" s="1"/>
  <c r="K48" i="8"/>
  <c r="L48" i="8" s="1"/>
  <c r="M48" i="8"/>
  <c r="H52" i="8" l="1"/>
  <c r="B52" i="8"/>
  <c r="X52" i="8"/>
  <c r="A52" i="8"/>
  <c r="AE52" i="8"/>
  <c r="AA52" i="8"/>
  <c r="Z52" i="8"/>
  <c r="N26" i="8"/>
  <c r="N28" i="8" s="1"/>
  <c r="M28" i="8"/>
  <c r="U52" i="8"/>
  <c r="L26" i="8"/>
  <c r="K28" i="8"/>
  <c r="L28" i="8" s="1"/>
  <c r="T52" i="8"/>
  <c r="S52" i="8"/>
  <c r="N48" i="8"/>
  <c r="N30" i="8"/>
  <c r="M34" i="8"/>
  <c r="N34" i="8" s="1"/>
  <c r="K42" i="8"/>
  <c r="L42" i="8" s="1"/>
  <c r="K34" i="8"/>
  <c r="L34" i="8" s="1"/>
  <c r="K50" i="8"/>
  <c r="M42" i="8"/>
  <c r="N42" i="8" s="1"/>
  <c r="O50" i="7"/>
  <c r="K48" i="7"/>
  <c r="K46" i="7"/>
  <c r="L46" i="7" s="1"/>
  <c r="K44" i="7"/>
  <c r="AC42" i="7"/>
  <c r="AC50" i="7" s="1"/>
  <c r="AB42" i="7"/>
  <c r="AB50" i="7" s="1"/>
  <c r="AB53" i="7" s="1"/>
  <c r="AA42" i="7"/>
  <c r="AA50" i="7" s="1"/>
  <c r="AA53" i="7" s="1"/>
  <c r="Y42" i="7"/>
  <c r="Y50" i="7" s="1"/>
  <c r="Y53" i="7" s="1"/>
  <c r="X42" i="7"/>
  <c r="X50" i="7" s="1"/>
  <c r="X53" i="7" s="1"/>
  <c r="V42" i="7"/>
  <c r="V50" i="7" s="1"/>
  <c r="T42" i="7"/>
  <c r="T50" i="7" s="1"/>
  <c r="S42" i="7"/>
  <c r="S50" i="7" s="1"/>
  <c r="R42" i="7"/>
  <c r="Q42" i="7"/>
  <c r="O42" i="7"/>
  <c r="N42" i="7"/>
  <c r="I42" i="7"/>
  <c r="I50" i="7" s="1"/>
  <c r="H42" i="7"/>
  <c r="H50" i="7" s="1"/>
  <c r="F42" i="7"/>
  <c r="F53" i="7" s="1"/>
  <c r="E42" i="7"/>
  <c r="B42" i="7"/>
  <c r="B50" i="7" s="1"/>
  <c r="A42" i="7"/>
  <c r="A50" i="7" s="1"/>
  <c r="K41" i="7"/>
  <c r="L41" i="7" s="1"/>
  <c r="L40" i="7"/>
  <c r="K40" i="7"/>
  <c r="K38" i="7"/>
  <c r="L38" i="7" s="1"/>
  <c r="AC36" i="7"/>
  <c r="AB36" i="7"/>
  <c r="AA36" i="7"/>
  <c r="Y36" i="7"/>
  <c r="X36" i="7"/>
  <c r="V36" i="7"/>
  <c r="S36" i="7"/>
  <c r="R36" i="7"/>
  <c r="Q36" i="7"/>
  <c r="O36" i="7"/>
  <c r="N36" i="7"/>
  <c r="I36" i="7"/>
  <c r="H36" i="7"/>
  <c r="F36" i="7"/>
  <c r="E36" i="7"/>
  <c r="B36" i="7"/>
  <c r="A36" i="7"/>
  <c r="K35" i="7"/>
  <c r="L34" i="7"/>
  <c r="K34" i="7"/>
  <c r="K33" i="7"/>
  <c r="L33" i="7" s="1"/>
  <c r="K32" i="7"/>
  <c r="L32" i="7" s="1"/>
  <c r="K30" i="7"/>
  <c r="AC28" i="7"/>
  <c r="AB28" i="7"/>
  <c r="AA28" i="7"/>
  <c r="Y28" i="7"/>
  <c r="X28" i="7"/>
  <c r="V28" i="7"/>
  <c r="T28" i="7"/>
  <c r="S28" i="7"/>
  <c r="R28" i="7"/>
  <c r="Q28" i="7"/>
  <c r="O28" i="7"/>
  <c r="N28" i="7"/>
  <c r="I28" i="7"/>
  <c r="H28" i="7"/>
  <c r="K28" i="7" s="1"/>
  <c r="L28" i="7" s="1"/>
  <c r="F28" i="7"/>
  <c r="E28" i="7"/>
  <c r="B28" i="7"/>
  <c r="B53" i="7" s="1"/>
  <c r="A28" i="7"/>
  <c r="K27" i="7"/>
  <c r="L27" i="7" s="1"/>
  <c r="K26" i="7"/>
  <c r="L26" i="7" s="1"/>
  <c r="K25" i="7"/>
  <c r="L25" i="7" s="1"/>
  <c r="K24" i="7"/>
  <c r="L24" i="7" s="1"/>
  <c r="K23" i="7"/>
  <c r="L23" i="7" s="1"/>
  <c r="L22" i="7"/>
  <c r="K22" i="7"/>
  <c r="K21" i="7"/>
  <c r="L21" i="7" s="1"/>
  <c r="K20" i="7"/>
  <c r="L20" i="7" s="1"/>
  <c r="K19" i="7"/>
  <c r="L19" i="7" s="1"/>
  <c r="K18" i="7"/>
  <c r="L18" i="7" s="1"/>
  <c r="K17" i="7"/>
  <c r="L17" i="7" s="1"/>
  <c r="K16" i="7"/>
  <c r="L16" i="7" s="1"/>
  <c r="K15" i="7"/>
  <c r="L15" i="7" s="1"/>
  <c r="K14" i="7"/>
  <c r="L14" i="7" s="1"/>
  <c r="K13" i="7"/>
  <c r="L13" i="7" s="1"/>
  <c r="K12" i="7"/>
  <c r="L12" i="7" s="1"/>
  <c r="K11" i="7"/>
  <c r="L11" i="7" s="1"/>
  <c r="K10" i="7"/>
  <c r="L10" i="7" s="1"/>
  <c r="K9" i="7"/>
  <c r="L9" i="7" s="1"/>
  <c r="L50" i="8" l="1"/>
  <c r="K52" i="8"/>
  <c r="L52" i="8" s="1"/>
  <c r="M50" i="8"/>
  <c r="M52" i="8" s="1"/>
  <c r="Q53" i="7"/>
  <c r="E53" i="7"/>
  <c r="R53" i="7"/>
  <c r="AC53" i="7"/>
  <c r="H53" i="7"/>
  <c r="T53" i="7"/>
  <c r="K36" i="7"/>
  <c r="K53" i="7" s="1"/>
  <c r="N53" i="7"/>
  <c r="E50" i="7"/>
  <c r="K42" i="7"/>
  <c r="L42" i="7" s="1"/>
  <c r="O53" i="7"/>
  <c r="N50" i="7"/>
  <c r="K50" i="7"/>
  <c r="L50" i="7" s="1"/>
  <c r="S53" i="7"/>
  <c r="F50" i="7"/>
  <c r="Q50" i="7"/>
  <c r="V53" i="7"/>
  <c r="I53" i="7"/>
  <c r="R50" i="7"/>
  <c r="A53" i="7"/>
  <c r="N50" i="8" l="1"/>
  <c r="N52" i="8" s="1"/>
  <c r="L53" i="7"/>
  <c r="AC50" i="6" l="1"/>
  <c r="AB50" i="6"/>
  <c r="AA50" i="6"/>
  <c r="Y50" i="6"/>
  <c r="X50" i="6"/>
  <c r="R50" i="6"/>
  <c r="K48" i="6"/>
  <c r="K46" i="6"/>
  <c r="K44" i="6"/>
  <c r="AC42" i="6"/>
  <c r="AB42" i="6"/>
  <c r="AA42" i="6"/>
  <c r="Y42" i="6"/>
  <c r="X42" i="6"/>
  <c r="V42" i="6"/>
  <c r="T42" i="6"/>
  <c r="S42" i="6"/>
  <c r="S50" i="6" s="1"/>
  <c r="R42" i="6"/>
  <c r="Q42" i="6"/>
  <c r="Q50" i="6" s="1"/>
  <c r="O42" i="6"/>
  <c r="O50" i="6" s="1"/>
  <c r="N42" i="6"/>
  <c r="N50" i="6" s="1"/>
  <c r="I42" i="6"/>
  <c r="H42" i="6"/>
  <c r="F42" i="6"/>
  <c r="E42" i="6"/>
  <c r="E50" i="6" s="1"/>
  <c r="B42" i="6"/>
  <c r="B50" i="6" s="1"/>
  <c r="A42" i="6"/>
  <c r="A50" i="6" s="1"/>
  <c r="K41" i="6"/>
  <c r="L41" i="6" s="1"/>
  <c r="K40" i="6"/>
  <c r="L40" i="6" s="1"/>
  <c r="K38" i="6"/>
  <c r="L38" i="6" s="1"/>
  <c r="Y36" i="6"/>
  <c r="X36" i="6"/>
  <c r="V36" i="6"/>
  <c r="T36" i="6"/>
  <c r="S36" i="6"/>
  <c r="R36" i="6"/>
  <c r="Q36" i="6"/>
  <c r="O36" i="6"/>
  <c r="N36" i="6"/>
  <c r="I36" i="6"/>
  <c r="H36" i="6"/>
  <c r="K36" i="6" s="1"/>
  <c r="F36" i="6"/>
  <c r="E36" i="6"/>
  <c r="B36" i="6"/>
  <c r="A36" i="6"/>
  <c r="K35" i="6"/>
  <c r="K34" i="6"/>
  <c r="L34" i="6" s="1"/>
  <c r="K33" i="6"/>
  <c r="L33" i="6" s="1"/>
  <c r="K32" i="6"/>
  <c r="L32" i="6" s="1"/>
  <c r="K30" i="6"/>
  <c r="Y28" i="6"/>
  <c r="X28" i="6"/>
  <c r="V28" i="6"/>
  <c r="T28" i="6"/>
  <c r="S28" i="6"/>
  <c r="R28" i="6"/>
  <c r="Q28" i="6"/>
  <c r="O28" i="6"/>
  <c r="N28" i="6"/>
  <c r="I28" i="6"/>
  <c r="H28" i="6"/>
  <c r="F28" i="6"/>
  <c r="E28" i="6"/>
  <c r="B28" i="6"/>
  <c r="A28" i="6"/>
  <c r="A53" i="6" s="1"/>
  <c r="K27" i="6"/>
  <c r="L27" i="6" s="1"/>
  <c r="K26" i="6"/>
  <c r="L26" i="6" s="1"/>
  <c r="K25" i="6"/>
  <c r="L25" i="6" s="1"/>
  <c r="K24" i="6"/>
  <c r="L24" i="6" s="1"/>
  <c r="K23" i="6"/>
  <c r="L23" i="6" s="1"/>
  <c r="K22" i="6"/>
  <c r="L22" i="6" s="1"/>
  <c r="K21" i="6"/>
  <c r="L21" i="6" s="1"/>
  <c r="K20" i="6"/>
  <c r="L20" i="6" s="1"/>
  <c r="K19" i="6"/>
  <c r="L19" i="6" s="1"/>
  <c r="K18" i="6"/>
  <c r="L18" i="6" s="1"/>
  <c r="K17" i="6"/>
  <c r="L17" i="6" s="1"/>
  <c r="L16" i="6"/>
  <c r="K16" i="6"/>
  <c r="K15" i="6"/>
  <c r="L15" i="6" s="1"/>
  <c r="K14" i="6"/>
  <c r="L14" i="6" s="1"/>
  <c r="K13" i="6"/>
  <c r="L13" i="6" s="1"/>
  <c r="K12" i="6"/>
  <c r="L12" i="6" s="1"/>
  <c r="K11" i="6"/>
  <c r="L11" i="6" s="1"/>
  <c r="K10" i="6"/>
  <c r="L10" i="6" s="1"/>
  <c r="K9" i="6"/>
  <c r="L9" i="6" s="1"/>
  <c r="O53" i="6" l="1"/>
  <c r="B53" i="6"/>
  <c r="R53" i="6"/>
  <c r="F53" i="6"/>
  <c r="T53" i="6"/>
  <c r="H53" i="6"/>
  <c r="V53" i="6"/>
  <c r="K28" i="6"/>
  <c r="L28" i="6" s="1"/>
  <c r="I53" i="6"/>
  <c r="F50" i="6"/>
  <c r="N53" i="6"/>
  <c r="K42" i="6"/>
  <c r="L42" i="6" s="1"/>
  <c r="L46" i="6"/>
  <c r="V50" i="6"/>
  <c r="E53" i="6"/>
  <c r="Q53" i="6"/>
  <c r="H50" i="6"/>
  <c r="K50" i="6" s="1"/>
  <c r="L50" i="6" s="1"/>
  <c r="T50" i="6"/>
  <c r="S53" i="6"/>
  <c r="I50" i="6"/>
  <c r="K53" i="6" l="1"/>
  <c r="L53" i="6" s="1"/>
  <c r="K48" i="1" l="1"/>
  <c r="K46" i="1"/>
  <c r="L46" i="1" s="1"/>
  <c r="K44" i="1"/>
  <c r="Y42" i="1"/>
  <c r="X42" i="1"/>
  <c r="V42" i="1"/>
  <c r="T42" i="1"/>
  <c r="S42" i="1"/>
  <c r="S50" i="1" s="1"/>
  <c r="R42" i="1"/>
  <c r="Q42" i="1"/>
  <c r="O42" i="1"/>
  <c r="N42" i="1"/>
  <c r="I42" i="1"/>
  <c r="H42" i="1"/>
  <c r="F42" i="1"/>
  <c r="E42" i="1"/>
  <c r="E50" i="1" s="1"/>
  <c r="B42" i="1"/>
  <c r="A42" i="1"/>
  <c r="K41" i="1"/>
  <c r="L41" i="1" s="1"/>
  <c r="K40" i="1"/>
  <c r="L40" i="1" s="1"/>
  <c r="K38" i="1"/>
  <c r="L38" i="1" s="1"/>
  <c r="Y36" i="1"/>
  <c r="X36" i="1"/>
  <c r="V36" i="1"/>
  <c r="T36" i="1"/>
  <c r="S36" i="1"/>
  <c r="R36" i="1"/>
  <c r="Q36" i="1"/>
  <c r="O36" i="1"/>
  <c r="N36" i="1"/>
  <c r="I36" i="1"/>
  <c r="H36" i="1"/>
  <c r="F36" i="1"/>
  <c r="E36" i="1"/>
  <c r="B36" i="1"/>
  <c r="A36" i="1"/>
  <c r="K35" i="1"/>
  <c r="K34" i="1"/>
  <c r="L34" i="1" s="1"/>
  <c r="K33" i="1"/>
  <c r="L33" i="1" s="1"/>
  <c r="L32" i="1"/>
  <c r="K32" i="1"/>
  <c r="K30" i="1"/>
  <c r="AC28" i="1"/>
  <c r="AA28" i="1"/>
  <c r="Y28" i="1"/>
  <c r="X28" i="1"/>
  <c r="V28" i="1"/>
  <c r="T28" i="1"/>
  <c r="S28" i="1"/>
  <c r="R28" i="1"/>
  <c r="Q28" i="1"/>
  <c r="O28" i="1"/>
  <c r="N28" i="1"/>
  <c r="I28" i="1"/>
  <c r="H28" i="1"/>
  <c r="K28" i="1" s="1"/>
  <c r="L28" i="1" s="1"/>
  <c r="F28" i="1"/>
  <c r="E28" i="1"/>
  <c r="B28" i="1"/>
  <c r="B50" i="1" s="1"/>
  <c r="A28" i="1"/>
  <c r="K27" i="1"/>
  <c r="L27" i="1" s="1"/>
  <c r="K26" i="1"/>
  <c r="L26" i="1" s="1"/>
  <c r="K25" i="1"/>
  <c r="L25" i="1" s="1"/>
  <c r="K24" i="1"/>
  <c r="L24" i="1" s="1"/>
  <c r="K23" i="1"/>
  <c r="L23" i="1" s="1"/>
  <c r="K22" i="1"/>
  <c r="L22" i="1" s="1"/>
  <c r="K21" i="1"/>
  <c r="L21" i="1" s="1"/>
  <c r="K20" i="1"/>
  <c r="L20" i="1" s="1"/>
  <c r="K19" i="1"/>
  <c r="L19" i="1" s="1"/>
  <c r="K18" i="1"/>
  <c r="L18" i="1" s="1"/>
  <c r="K17" i="1"/>
  <c r="L17" i="1" s="1"/>
  <c r="K16" i="1"/>
  <c r="L16" i="1" s="1"/>
  <c r="K15" i="1"/>
  <c r="L15" i="1" s="1"/>
  <c r="K14" i="1"/>
  <c r="L14" i="1" s="1"/>
  <c r="K13" i="1"/>
  <c r="L13" i="1" s="1"/>
  <c r="K12" i="1"/>
  <c r="L12" i="1" s="1"/>
  <c r="K11" i="1"/>
  <c r="L11" i="1" s="1"/>
  <c r="K10" i="1"/>
  <c r="L10" i="1" s="1"/>
  <c r="K9" i="1"/>
  <c r="L9" i="1" s="1"/>
  <c r="K36" i="1" l="1"/>
  <c r="A50" i="1"/>
  <c r="H50" i="1"/>
  <c r="V50" i="1"/>
  <c r="F50" i="1"/>
  <c r="N50" i="1"/>
  <c r="I50" i="1"/>
  <c r="O50" i="1"/>
  <c r="Q50" i="1"/>
  <c r="T50" i="1"/>
  <c r="R50" i="1"/>
  <c r="K42" i="1"/>
  <c r="L42" i="1" s="1"/>
  <c r="K50" i="1" l="1"/>
  <c r="L50" i="1" s="1"/>
  <c r="AC49" i="3" l="1"/>
  <c r="AB49" i="3"/>
  <c r="AA49" i="3"/>
  <c r="Y49" i="3"/>
  <c r="X49" i="3"/>
  <c r="K47" i="3"/>
  <c r="K45" i="3"/>
  <c r="L45" i="3" s="1"/>
  <c r="K43" i="3"/>
  <c r="AC41" i="3"/>
  <c r="AB41" i="3"/>
  <c r="AA41" i="3"/>
  <c r="Y41" i="3"/>
  <c r="X41" i="3"/>
  <c r="V41" i="3"/>
  <c r="T41" i="3"/>
  <c r="S41" i="3"/>
  <c r="R41" i="3"/>
  <c r="Q41" i="3"/>
  <c r="O41" i="3"/>
  <c r="N41" i="3"/>
  <c r="I41" i="3"/>
  <c r="H41" i="3"/>
  <c r="K41" i="3" s="1"/>
  <c r="L41" i="3" s="1"/>
  <c r="F41" i="3"/>
  <c r="E41" i="3"/>
  <c r="B41" i="3"/>
  <c r="A41" i="3"/>
  <c r="K40" i="3"/>
  <c r="L40" i="3" s="1"/>
  <c r="K39" i="3"/>
  <c r="L39" i="3" s="1"/>
  <c r="L37" i="3"/>
  <c r="K37" i="3"/>
  <c r="AC35" i="3"/>
  <c r="AB35" i="3"/>
  <c r="AA35" i="3"/>
  <c r="Y35" i="3"/>
  <c r="X35" i="3"/>
  <c r="V35" i="3"/>
  <c r="T35" i="3"/>
  <c r="S35" i="3"/>
  <c r="R35" i="3"/>
  <c r="Q35" i="3"/>
  <c r="O35" i="3"/>
  <c r="N35" i="3"/>
  <c r="I35" i="3"/>
  <c r="H35" i="3"/>
  <c r="K35" i="3" s="1"/>
  <c r="F35" i="3"/>
  <c r="E35" i="3"/>
  <c r="B35" i="3"/>
  <c r="A35" i="3"/>
  <c r="K34" i="3"/>
  <c r="L34" i="3" s="1"/>
  <c r="K33" i="3"/>
  <c r="L33" i="3" s="1"/>
  <c r="K32" i="3"/>
  <c r="L32" i="3" s="1"/>
  <c r="K30" i="3"/>
  <c r="AC28" i="3"/>
  <c r="AB28" i="3"/>
  <c r="AA28" i="3"/>
  <c r="Y28" i="3"/>
  <c r="X28" i="3"/>
  <c r="V28" i="3"/>
  <c r="T28" i="3"/>
  <c r="S28" i="3"/>
  <c r="R28" i="3"/>
  <c r="Q28" i="3"/>
  <c r="Q49" i="3" s="1"/>
  <c r="O28" i="3"/>
  <c r="N28" i="3"/>
  <c r="N49" i="3" s="1"/>
  <c r="I28" i="3"/>
  <c r="H28" i="3"/>
  <c r="F28" i="3"/>
  <c r="E28" i="3"/>
  <c r="B28" i="3"/>
  <c r="B49" i="3" s="1"/>
  <c r="A28" i="3"/>
  <c r="K27" i="3"/>
  <c r="L27" i="3" s="1"/>
  <c r="K26" i="3"/>
  <c r="L26" i="3" s="1"/>
  <c r="K25" i="3"/>
  <c r="L25" i="3" s="1"/>
  <c r="K24" i="3"/>
  <c r="L24" i="3" s="1"/>
  <c r="K23" i="3"/>
  <c r="L23" i="3" s="1"/>
  <c r="K22" i="3"/>
  <c r="L22" i="3" s="1"/>
  <c r="K21" i="3"/>
  <c r="L21" i="3" s="1"/>
  <c r="K20" i="3"/>
  <c r="L20" i="3" s="1"/>
  <c r="K19" i="3"/>
  <c r="L19" i="3" s="1"/>
  <c r="K18" i="3"/>
  <c r="L18" i="3" s="1"/>
  <c r="K17" i="3"/>
  <c r="L17" i="3" s="1"/>
  <c r="K16" i="3"/>
  <c r="L16" i="3" s="1"/>
  <c r="K15" i="3"/>
  <c r="L15" i="3" s="1"/>
  <c r="K14" i="3"/>
  <c r="L14" i="3" s="1"/>
  <c r="K13" i="3"/>
  <c r="L13" i="3" s="1"/>
  <c r="K12" i="3"/>
  <c r="L12" i="3" s="1"/>
  <c r="K11" i="3"/>
  <c r="L11" i="3" s="1"/>
  <c r="K10" i="3"/>
  <c r="L10" i="3" s="1"/>
  <c r="K9" i="3"/>
  <c r="L9" i="3" s="1"/>
  <c r="I49" i="3" l="1"/>
  <c r="O49" i="3"/>
  <c r="V49" i="3"/>
  <c r="R49" i="3"/>
  <c r="E49" i="3"/>
  <c r="S49" i="3"/>
  <c r="K28" i="3"/>
  <c r="L28" i="3" s="1"/>
  <c r="F49" i="3"/>
  <c r="T49" i="3"/>
  <c r="H49" i="3"/>
  <c r="A49" i="3"/>
  <c r="K49" i="3" l="1"/>
  <c r="L49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tc={8F1E3E63-7B6B-43A7-B03C-4690FD89DA66}</author>
    <author>tc={96899BD5-85E5-4550-B110-1611A59F9463}</author>
    <author>tc={3EFDC645-215C-4A3A-A6D2-07F04DA51B9B}</author>
    <author>tc={592454D2-B169-4908-A92E-AFD81372BC49}</author>
    <author>tc={B802D5C4-B3CD-4553-A32D-F1C85955C0DC}</author>
    <author>tc={C23BD54E-FA13-4A53-985B-347BAD076445}</author>
    <author>tc={2EC82ED6-FBB1-4F47-A116-5BFEB316EDB0}</author>
  </authors>
  <commentList>
    <comment ref="E8" authorId="0" shapeId="0" xr:uid="{8F1E3E63-7B6B-43A7-B03C-4690FD89DA66}">
      <text>
        <t>[Threaded comment]
Your version of Excel allows you to read this threaded comment; however, any edits to it will get removed if the file is opened in a newer version of Excel. Learn more: https://go.microsoft.com/fwlink/?linkid=870924
Comment:
    Leeds 3 &amp; Coity of Leeds 137 merged</t>
      </text>
    </comment>
    <comment ref="E11" authorId="1" shapeId="0" xr:uid="{96899BD5-85E5-4550-B110-1611A59F9463}">
      <text>
        <t>[Threaded comment]
Your version of Excel allows you to read this threaded comment; however, any edits to it will get removed if the file is opened in a newer version of Excel. Learn more: https://go.microsoft.com/fwlink/?linkid=870924
Comment:
    Sunderland 63 &amp; South Shields 203 merged</t>
      </text>
    </comment>
    <comment ref="E13" authorId="2" shapeId="0" xr:uid="{3EFDC645-215C-4A3A-A6D2-07F04DA51B9B}">
      <text>
        <t>[Threaded comment]
Your version of Excel allows you to read this threaded comment; however, any edits to it will get removed if the file is opened in a newer version of Excel. Learn more: https://go.microsoft.com/fwlink/?linkid=870924
Comment:
    Ramsgate 76 &amp; Norwood 88 Surrendered</t>
      </text>
    </comment>
    <comment ref="E15" authorId="3" shapeId="0" xr:uid="{592454D2-B169-4908-A92E-AFD81372BC49}">
      <text>
        <t>[Threaded comment]
Your version of Excel allows you to read this threaded comment; however, any edits to it will get removed if the file is opened in a newer version of Excel. Learn more: https://go.microsoft.com/fwlink/?linkid=870924
Comment:
    Blackburn/Ribble Valley 6 surrendered</t>
      </text>
    </comment>
    <comment ref="E17" authorId="4" shapeId="0" xr:uid="{B802D5C4-B3CD-4553-A32D-F1C85955C0DC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Bristol 240 &amp; Bristol 26 merged</t>
      </text>
    </comment>
    <comment ref="E18" authorId="5" shapeId="0" xr:uid="{C23BD54E-FA13-4A53-985B-347BAD076445}">
      <text>
        <t>[Threaded comment]
Your version of Excel allows you to read this threaded comment; however, any edits to it will get removed if the file is opened in a newer version of Excel. Learn more: https://go.microsoft.com/fwlink/?linkid=870924
Comment:
    Southams surrendered</t>
      </text>
    </comment>
    <comment ref="E30" authorId="6" shapeId="0" xr:uid="{2EC82ED6-FBB1-4F47-A116-5BFEB316EDB0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Busselton surrendered 28/04/19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tc={3C5FA6C5-FF0E-42D2-B33D-A0C82A39AE49}</author>
    <author>tc={CA79C137-801C-4119-92DB-4835C7B3ED59}</author>
    <author>tc={841BB3AE-BE09-417F-B809-F2DE7933DD9F}</author>
    <author>tc={33381DEA-0CB9-4076-B411-AFE3223F1FAE}</author>
    <author>tc={E7854DF5-D058-4E97-BD73-539CA1AD7B53}</author>
    <author>tc={BC8EA8AC-1C1E-402D-BA35-7AF900298DA2}</author>
    <author>tc={2DC66B00-0753-45C0-AF52-0612F922D465}</author>
  </authors>
  <commentList>
    <comment ref="E8" authorId="0" shapeId="0" xr:uid="{3C5FA6C5-FF0E-42D2-B33D-A0C82A39AE49}">
      <text>
        <t>[Threaded comment]
Your version of Excel allows you to read this threaded comment; however, any edits to it will get removed if the file is opened in a newer version of Excel. Learn more: https://go.microsoft.com/fwlink/?linkid=870924
Comment:
    Leeds 3 &amp; Coity of Leeds 137 merged</t>
      </text>
    </comment>
    <comment ref="E11" authorId="1" shapeId="0" xr:uid="{CA79C137-801C-4119-92DB-4835C7B3ED59}">
      <text>
        <t>[Threaded comment]
Your version of Excel allows you to read this threaded comment; however, any edits to it will get removed if the file is opened in a newer version of Excel. Learn more: https://go.microsoft.com/fwlink/?linkid=870924
Comment:
    Sunderland 63 &amp; South Shields 203 merged</t>
      </text>
    </comment>
    <comment ref="E13" authorId="2" shapeId="0" xr:uid="{841BB3AE-BE09-417F-B809-F2DE7933DD9F}">
      <text>
        <t>[Threaded comment]
Your version of Excel allows you to read this threaded comment; however, any edits to it will get removed if the file is opened in a newer version of Excel. Learn more: https://go.microsoft.com/fwlink/?linkid=870924
Comment:
    Ramsgate 76 &amp; Norwood 88 Surrendered</t>
      </text>
    </comment>
    <comment ref="E15" authorId="3" shapeId="0" xr:uid="{33381DEA-0CB9-4076-B411-AFE3223F1FAE}">
      <text>
        <t>[Threaded comment]
Your version of Excel allows you to read this threaded comment; however, any edits to it will get removed if the file is opened in a newer version of Excel. Learn more: https://go.microsoft.com/fwlink/?linkid=870924
Comment:
    Blackburn/Ribble Valley 6 surrendered</t>
      </text>
    </comment>
    <comment ref="E17" authorId="4" shapeId="0" xr:uid="{E7854DF5-D058-4E97-BD73-539CA1AD7B53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Bristol 240 &amp; Bristol 26 merged</t>
      </text>
    </comment>
    <comment ref="E18" authorId="5" shapeId="0" xr:uid="{BC8EA8AC-1C1E-402D-BA35-7AF900298DA2}">
      <text>
        <t>[Threaded comment]
Your version of Excel allows you to read this threaded comment; however, any edits to it will get removed if the file is opened in a newer version of Excel. Learn more: https://go.microsoft.com/fwlink/?linkid=870924
Comment:
    Southams surrendered</t>
      </text>
    </comment>
    <comment ref="E30" authorId="6" shapeId="0" xr:uid="{2DC66B00-0753-45C0-AF52-0612F922D465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Busselton surrendered 28/04/19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tc={FF4E741A-7FD9-42F0-B63F-F7ABD0FE7778}</author>
    <author>tc={64D2FE06-77E7-45AB-865F-293377C25212}</author>
    <author>tc={FAAF5EF4-B608-408E-B4DA-E7F690D4A4D0}</author>
    <author>tc={9278F0AA-DE72-4F9A-B304-6C2B32A83947}</author>
    <author>tc={554E2D66-8011-4E9B-8D5F-FD6DB536C2BC}</author>
    <author>tc={C4F9DB71-9564-4321-B271-643A68D4402E}</author>
    <author>tc={A0861B69-42FA-47B3-A8DA-E4F5EE2BD1C7}</author>
  </authors>
  <commentList>
    <comment ref="E13" authorId="0" shapeId="0" xr:uid="{FF4E741A-7FD9-42F0-B63F-F7ABD0FE7778}">
      <text>
        <t>[Threaded comment]
Your version of Excel allows you to read this threaded comment; however, any edits to it will get removed if the file is opened in a newer version of Excel. Learn more: https://go.microsoft.com/fwlink/?linkid=870924
Comment:
    Leeds 3 &amp; Coity of Leeds 137 merged</t>
      </text>
    </comment>
    <comment ref="E16" authorId="1" shapeId="0" xr:uid="{64D2FE06-77E7-45AB-865F-293377C25212}">
      <text>
        <t>[Threaded comment]
Your version of Excel allows you to read this threaded comment; however, any edits to it will get removed if the file is opened in a newer version of Excel. Learn more: https://go.microsoft.com/fwlink/?linkid=870924
Comment:
    Sunderland 63 &amp; South Shields 203 merged</t>
      </text>
    </comment>
    <comment ref="E18" authorId="2" shapeId="0" xr:uid="{FAAF5EF4-B608-408E-B4DA-E7F690D4A4D0}">
      <text>
        <t>[Threaded comment]
Your version of Excel allows you to read this threaded comment; however, any edits to it will get removed if the file is opened in a newer version of Excel. Learn more: https://go.microsoft.com/fwlink/?linkid=870924
Comment:
    Ramsgate 76 &amp; Norwood 88 Surrendered</t>
      </text>
    </comment>
    <comment ref="E20" authorId="3" shapeId="0" xr:uid="{9278F0AA-DE72-4F9A-B304-6C2B32A83947}">
      <text>
        <t>[Threaded comment]
Your version of Excel allows you to read this threaded comment; however, any edits to it will get removed if the file is opened in a newer version of Excel. Learn more: https://go.microsoft.com/fwlink/?linkid=870924
Comment:
    Blackburn/Ribble Valley 6 surrendered</t>
      </text>
    </comment>
    <comment ref="E22" authorId="4" shapeId="0" xr:uid="{554E2D66-8011-4E9B-8D5F-FD6DB536C2BC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Bristol 240 &amp; Bristol 26 merged</t>
      </text>
    </comment>
    <comment ref="E23" authorId="5" shapeId="0" xr:uid="{C4F9DB71-9564-4321-B271-643A68D4402E}">
      <text>
        <t>[Threaded comment]
Your version of Excel allows you to read this threaded comment; however, any edits to it will get removed if the file is opened in a newer version of Excel. Learn more: https://go.microsoft.com/fwlink/?linkid=870924
Comment:
    Southams surrendered</t>
      </text>
    </comment>
    <comment ref="E34" authorId="6" shapeId="0" xr:uid="{A0861B69-42FA-47B3-A8DA-E4F5EE2BD1C7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Busselton surrendered 28/04/19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tc={74268838-EE35-482B-9D1C-4BCF95AE5C22}</author>
    <author>tc={F6F3ED3E-AB56-493A-AAF9-3DDE7518F549}</author>
    <author>tc={83F0B9A6-D679-41A5-A826-511F845B7DD6}</author>
    <author>tc={BD9E3D17-6A19-4A8F-A527-7BA8E40710EC}</author>
    <author>tc={7C4CDA3B-A371-45B0-838F-0E58D1363949}</author>
    <author>tc={132ECE49-F75C-4112-8997-B702DAC02CC5}</author>
    <author>tc={9F128CC7-CFD6-4E38-8606-3F99A1B542CD}</author>
  </authors>
  <commentList>
    <comment ref="F13" authorId="0" shapeId="0" xr:uid="{74268838-EE35-482B-9D1C-4BCF95AE5C22}">
      <text>
        <t>[Threaded comment]
Your version of Excel allows you to read this threaded comment; however, any edits to it will get removed if the file is opened in a newer version of Excel. Learn more: https://go.microsoft.com/fwlink/?linkid=870924
Comment:
    Leeds 3 &amp; Coity of Leeds 137 merged</t>
      </text>
    </comment>
    <comment ref="F16" authorId="1" shapeId="0" xr:uid="{F6F3ED3E-AB56-493A-AAF9-3DDE7518F549}">
      <text>
        <t>[Threaded comment]
Your version of Excel allows you to read this threaded comment; however, any edits to it will get removed if the file is opened in a newer version of Excel. Learn more: https://go.microsoft.com/fwlink/?linkid=870924
Comment:
    Sunderland 63 &amp; South Shields 203 merged</t>
      </text>
    </comment>
    <comment ref="F18" authorId="2" shapeId="0" xr:uid="{83F0B9A6-D679-41A5-A826-511F845B7DD6}">
      <text>
        <t>[Threaded comment]
Your version of Excel allows you to read this threaded comment; however, any edits to it will get removed if the file is opened in a newer version of Excel. Learn more: https://go.microsoft.com/fwlink/?linkid=870924
Comment:
    Ramsgate 76 &amp; Norwood 88 Surrendered</t>
      </text>
    </comment>
    <comment ref="F20" authorId="3" shapeId="0" xr:uid="{BD9E3D17-6A19-4A8F-A527-7BA8E40710EC}">
      <text>
        <t>[Threaded comment]
Your version of Excel allows you to read this threaded comment; however, any edits to it will get removed if the file is opened in a newer version of Excel. Learn more: https://go.microsoft.com/fwlink/?linkid=870924
Comment:
    Blackburn/Ribble Valley 6 surrendered</t>
      </text>
    </comment>
    <comment ref="F22" authorId="4" shapeId="0" xr:uid="{7C4CDA3B-A371-45B0-838F-0E58D1363949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Bristol 240 &amp; Bristol 26 merged</t>
      </text>
    </comment>
    <comment ref="F23" authorId="5" shapeId="0" xr:uid="{132ECE49-F75C-4112-8997-B702DAC02CC5}">
      <text>
        <t>[Threaded comment]
Your version of Excel allows you to read this threaded comment; however, any edits to it will get removed if the file is opened in a newer version of Excel. Learn more: https://go.microsoft.com/fwlink/?linkid=870924
Comment:
    Southams surrendered</t>
      </text>
    </comment>
    <comment ref="F34" authorId="6" shapeId="0" xr:uid="{9F128CC7-CFD6-4E38-8606-3F99A1B542CD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Busselton surrendered 28/04/19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tc={1F87BE9E-47B8-4484-B279-134966A80C43}</author>
  </authors>
  <commentList>
    <comment ref="F32" authorId="0" shapeId="0" xr:uid="{1F87BE9E-47B8-4484-B279-134966A80C43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Busselton surrendered 28/04/19</t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tc={53B18490-D854-453E-B922-82ABDFCDE09C}</author>
  </authors>
  <commentList>
    <comment ref="F32" authorId="0" shapeId="0" xr:uid="{53B18490-D854-453E-B922-82ABDFCDE09C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Busselton surrendered 28/04/19</t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tc={0FA29486-F577-4C9F-8A9A-3C29877CFAEE}</author>
  </authors>
  <commentList>
    <comment ref="F32" authorId="0" shapeId="0" xr:uid="{0FA29486-F577-4C9F-8A9A-3C29877CFAEE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Busselton surrendered 28/04/19</t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tc={608BCA19-41ED-4557-A7D0-6BA555053615}</author>
    <author>tc={3E081CFE-D258-410C-BA6D-A544E8A01FF3}</author>
    <author>tc={19AD029C-10FB-4DFA-830F-A955A69385AA}</author>
    <author>tc={313C66EC-02C4-45B7-B5DF-D8632429EE02}</author>
    <author>tc={E998E15A-8347-440B-8FEC-4CAF3F53A2B4}</author>
    <author>tc={B4E0B98B-EA50-4FDD-8541-7B9F053E9472}</author>
    <author>tc={01DF7673-3C40-4F63-860C-2C5E3845EFFC}</author>
    <author>tc={209E861C-CE51-4C63-B94D-1BE0999C738E}</author>
    <author>tc={A0644219-06B5-4CAD-84D7-3E88620EBE60}</author>
  </authors>
  <commentList>
    <comment ref="F15" authorId="0" shapeId="0" xr:uid="{608BCA19-41ED-4557-A7D0-6BA555053615}">
      <text>
        <t>[Threaded comment]
Your version of Excel allows you to read this threaded comment; however, any edits to it will get removed if the file is opened in a newer version of Excel. Learn more: https://go.microsoft.com/fwlink/?linkid=870924
Comment:
    Rugby Circle closed</t>
      </text>
    </comment>
    <comment ref="F16" authorId="1" shapeId="0" xr:uid="{3E081CFE-D258-410C-BA6D-A544E8A01FF3}">
      <text>
        <t>[Threaded comment]
Your version of Excel allows you to read this threaded comment; however, any edits to it will get removed if the file is opened in a newer version of Excel. Learn more: https://go.microsoft.com/fwlink/?linkid=870924
Comment:
    South London circle closed</t>
      </text>
    </comment>
    <comment ref="F18" authorId="2" shapeId="0" xr:uid="{19AD029C-10FB-4DFA-830F-A955A69385AA}">
      <text>
        <t>[Threaded comment]
Your version of Excel allows you to read this threaded comment; however, any edits to it will get removed if the file is opened in a newer version of Excel. Learn more: https://go.microsoft.com/fwlink/?linkid=870924
Comment:
    Blackpool &amp; the Flyde Circle closed</t>
      </text>
    </comment>
    <comment ref="F19" authorId="3" shapeId="0" xr:uid="{313C66EC-02C4-45B7-B5DF-D8632429EE02}">
      <text>
        <t>[Threaded comment]
Your version of Excel allows you to read this threaded comment; however, any edits to it will get removed if the file is opened in a newer version of Excel. Learn more: https://go.microsoft.com/fwlink/?linkid=870924
Comment:
    Axminster Circle closed</t>
      </text>
    </comment>
    <comment ref="F25" authorId="4" shapeId="0" xr:uid="{E998E15A-8347-440B-8FEC-4CAF3F53A2B4}">
      <text>
        <t>[Threaded comment]
Your version of Excel allows you to read this threaded comment; however, any edits to it will get removed if the file is opened in a newer version of Excel. Learn more: https://go.microsoft.com/fwlink/?linkid=870924
Comment:
    Bexhill &amp; Hastings were merged, but not all members were transferred immediatelty.</t>
      </text>
    </comment>
    <comment ref="F27" authorId="5" shapeId="0" xr:uid="{B4E0B98B-EA50-4FDD-8541-7B9F053E9472}">
      <text>
        <t>[Threaded comment]
Your version of Excel allows you to read this threaded comment; however, any edits to it will get removed if the file is opened in a newer version of Excel. Learn more: https://go.microsoft.com/fwlink/?linkid=870924
Comment:
    Fife St Margaret closed</t>
      </text>
    </comment>
    <comment ref="F39" authorId="6" shapeId="0" xr:uid="{01DF7673-3C40-4F63-860C-2C5E3845EFFC}">
      <text>
        <t>[Threaded comment]
Your version of Excel allows you to read this threaded comment; however, any edits to it will get removed if the file is opened in a newer version of Excel. Learn more: https://go.microsoft.com/fwlink/?linkid=870924
Comment:
    New Circle Puttur</t>
      </text>
    </comment>
    <comment ref="F40" authorId="7" shapeId="0" xr:uid="{209E861C-CE51-4C63-B94D-1BE0999C738E}">
      <text>
        <t>[Threaded comment]
Your version of Excel allows you to read this threaded comment; however, any edits to it will get removed if the file is opened in a newer version of Excel. Learn more: https://go.microsoft.com/fwlink/?linkid=870924
Comment:
    New Circle Chembur</t>
      </text>
    </comment>
    <comment ref="F45" authorId="8" shapeId="0" xr:uid="{A0644219-06B5-4CAD-84D7-3E88620EBE60}">
      <text>
        <t>[Threaded comment]
Your version of Excel allows you to read this threaded comment; however, any edits to it will get removed if the file is opened in a newer version of Excel. Learn more: https://go.microsoft.com/fwlink/?linkid=870924
Comment:
    New Group San Pawl</t>
      </text>
    </comment>
  </commentList>
</comments>
</file>

<file path=xl/sharedStrings.xml><?xml version="1.0" encoding="utf-8"?>
<sst xmlns="http://schemas.openxmlformats.org/spreadsheetml/2006/main" count="700" uniqueCount="117">
  <si>
    <t xml:space="preserve"> </t>
  </si>
  <si>
    <t>Province 1</t>
  </si>
  <si>
    <t>Province 2</t>
  </si>
  <si>
    <t>Province 4</t>
  </si>
  <si>
    <t>Province 5</t>
  </si>
  <si>
    <t>Province 6</t>
  </si>
  <si>
    <t>Province 7</t>
  </si>
  <si>
    <t>Province 8</t>
  </si>
  <si>
    <t>Province 10</t>
  </si>
  <si>
    <t>Province 11</t>
  </si>
  <si>
    <t>Province 12</t>
  </si>
  <si>
    <t>Province 13</t>
  </si>
  <si>
    <t>Province 14</t>
  </si>
  <si>
    <t>Province 15</t>
  </si>
  <si>
    <t>Province 17</t>
  </si>
  <si>
    <t>Province 18</t>
  </si>
  <si>
    <t>Province 19</t>
  </si>
  <si>
    <t>Province 22</t>
  </si>
  <si>
    <t>%</t>
  </si>
  <si>
    <t>Start</t>
  </si>
  <si>
    <t>Now</t>
  </si>
  <si>
    <t>E</t>
  </si>
  <si>
    <t>EJ</t>
  </si>
  <si>
    <t>TI</t>
  </si>
  <si>
    <t>R</t>
  </si>
  <si>
    <t>RJ</t>
  </si>
  <si>
    <t>D</t>
  </si>
  <si>
    <t>DJ</t>
  </si>
  <si>
    <t>TO</t>
  </si>
  <si>
    <t>F</t>
  </si>
  <si>
    <t>NET</t>
  </si>
  <si>
    <t>O'all</t>
  </si>
  <si>
    <t>SUM</t>
  </si>
  <si>
    <t>change %</t>
  </si>
  <si>
    <r>
      <rPr>
        <i/>
        <sz val="10"/>
        <color rgb="FFFF0000"/>
        <rFont val="Arial"/>
        <family val="2"/>
      </rPr>
      <t>for</t>
    </r>
  </si>
  <si>
    <t>Province 3N</t>
  </si>
  <si>
    <t>Province 3S</t>
  </si>
  <si>
    <t>gross diff.</t>
  </si>
  <si>
    <t>+/-</t>
  </si>
  <si>
    <t>E - Enrolled, EJ - Enrolled Joint, TI - Transfer In, R - Resigned, RJ - Resign Joint, D - Deceased, DJ - Deceased joint, TO - Transfer Out, F - Forfeit</t>
  </si>
  <si>
    <t>Province 20</t>
  </si>
  <si>
    <t>Province 21</t>
  </si>
  <si>
    <t>Victoria Area Council</t>
  </si>
  <si>
    <t>Area 30 - India</t>
  </si>
  <si>
    <t>Area 31 - India</t>
  </si>
  <si>
    <t>Virtual Province (Central Circle)</t>
  </si>
  <si>
    <t>INDIA</t>
  </si>
  <si>
    <t>J</t>
  </si>
  <si>
    <r>
      <t xml:space="preserve">J - Joint - </t>
    </r>
    <r>
      <rPr>
        <b/>
        <i/>
        <sz val="10"/>
        <color rgb="FF000066"/>
        <rFont val="Arial"/>
        <family val="2"/>
      </rPr>
      <t>No. of Joint members within that Province (note some Members are Joint with more than 1 Circle)</t>
    </r>
  </si>
  <si>
    <t>Length of Svc at Resig</t>
  </si>
  <si>
    <r>
      <rPr>
        <u/>
        <sz val="10"/>
        <rFont val="Arial"/>
        <family val="2"/>
      </rPr>
      <t>   To Date  </t>
    </r>
    <r>
      <rPr>
        <sz val="10"/>
        <rFont val="Arial"/>
        <family val="2"/>
      </rPr>
      <t xml:space="preserve">                               </t>
    </r>
  </si>
  <si>
    <t>Bro
No. Yrs
Svc</t>
  </si>
  <si>
    <t>Whole Associaton  2018-2019</t>
  </si>
  <si>
    <r>
      <t xml:space="preserve">Development Areas
</t>
    </r>
    <r>
      <rPr>
        <b/>
        <sz val="10"/>
        <color rgb="FF000066"/>
        <rFont val="Arial"/>
        <family val="2"/>
      </rPr>
      <t>NAZARETH &amp; DHAKA</t>
    </r>
  </si>
  <si>
    <r>
      <t xml:space="preserve">Irish Liaison Council
</t>
    </r>
    <r>
      <rPr>
        <b/>
        <sz val="10"/>
        <color rgb="FF000066"/>
        <rFont val="Arial"/>
        <family val="2"/>
      </rPr>
      <t>IRELAND</t>
    </r>
  </si>
  <si>
    <r>
      <t xml:space="preserve">Malta Area Council
</t>
    </r>
    <r>
      <rPr>
        <b/>
        <sz val="10"/>
        <color rgb="FF000066"/>
        <rFont val="Arial"/>
        <family val="2"/>
      </rPr>
      <t>MALTA</t>
    </r>
  </si>
  <si>
    <r>
      <t xml:space="preserve">Southern African Virtual Area Council
</t>
    </r>
    <r>
      <rPr>
        <b/>
        <sz val="10"/>
        <color rgb="FF000066"/>
        <rFont val="Arial"/>
        <family val="2"/>
      </rPr>
      <t>SOUTH AFRICA</t>
    </r>
  </si>
  <si>
    <t>- The average age of NEW Members</t>
  </si>
  <si>
    <t>- The average length of service of Members at time of their Resignation</t>
  </si>
  <si>
    <t>- The average age of Members at time of their Resignation</t>
  </si>
  <si>
    <t>Similarly, HO does not track VISITs etc as this information is not always passed to us. This does appear on the Circle/Province Membership Returns forms but we don’t always receive these.</t>
  </si>
  <si>
    <t xml:space="preserve">I have added in some additional information e.g. </t>
  </si>
  <si>
    <t>I have not added in any TRANSFER information for Members between Circles. This is TI and TO (Transfers In and Transfers Out). In the database we do not have a category for TRANSFERS, we simply insert an end date into their old Circle and create a new entry for their new Circle with the date they joined. This shows a history/audit trail, but as there is no distinctive category field called TRANSFERS I am unable to extract this from TRIBE. You will therefore see these fields as blank.</t>
  </si>
  <si>
    <t>Gill Board.</t>
  </si>
  <si>
    <t>Bro. Age
per Prov</t>
  </si>
  <si>
    <t>Bro. Age NEW Enrols</t>
  </si>
  <si>
    <t>Bro. Age at Resig</t>
  </si>
  <si>
    <t>GBNC</t>
  </si>
  <si>
    <t>ANC</t>
  </si>
  <si>
    <t>Average Years</t>
  </si>
  <si>
    <t>Province/ Area Council</t>
  </si>
  <si>
    <t>No. Circles/ Groups</t>
  </si>
  <si>
    <t>01.04.19</t>
  </si>
  <si>
    <t>Province 98 - Australian Central Circle</t>
  </si>
  <si>
    <t>31.07.19</t>
  </si>
  <si>
    <t>Membership changes recorded 
during the Period Apr-July</t>
  </si>
  <si>
    <t>-</t>
  </si>
  <si>
    <t>01.04.18</t>
  </si>
  <si>
    <t>31.03.19</t>
  </si>
  <si>
    <t>Membership changes recorded 
during the Year</t>
  </si>
  <si>
    <t>This report also shows members who have enrolled into a Joint Circle and then DJ and RJ (Deceased Joint &amp; Resigned Joint) so where JOINT members have left their Joint Circle</t>
  </si>
  <si>
    <r>
      <t>With effect from 1</t>
    </r>
    <r>
      <rPr>
        <vertAlign val="superscript"/>
        <sz val="12"/>
        <color rgb="FF000000"/>
        <rFont val="Arial"/>
        <family val="2"/>
      </rPr>
      <t>st</t>
    </r>
    <r>
      <rPr>
        <sz val="12"/>
        <color rgb="FF000000"/>
        <rFont val="Arial"/>
        <family val="2"/>
      </rPr>
      <t xml:space="preserve"> April 2019 this report will also show the Australia Central Circle (no.381)/ Province 98.</t>
    </r>
  </si>
  <si>
    <t>CATENIAN ASSOCIATION - 1-Apr19 to 31-July-19</t>
  </si>
  <si>
    <t>CATENIAN ASSOCIATION 1-Apr-18 to 31-Mar-19</t>
  </si>
  <si>
    <t>DEVELOPMENT AREAS</t>
  </si>
  <si>
    <t>NAZARETH &amp; DHAKA</t>
  </si>
  <si>
    <r>
      <t xml:space="preserve">Irish Liaison Council
</t>
    </r>
    <r>
      <rPr>
        <b/>
        <sz val="10"/>
        <rFont val="Arial"/>
        <family val="2"/>
      </rPr>
      <t>IRELAND</t>
    </r>
  </si>
  <si>
    <r>
      <t xml:space="preserve">Southern African Virtual Area Council
</t>
    </r>
    <r>
      <rPr>
        <b/>
        <sz val="10"/>
        <rFont val="Arial"/>
        <family val="2"/>
      </rPr>
      <t>SOUTH AFRICA</t>
    </r>
  </si>
  <si>
    <t>CATENIAN ASSOCIATION - 1-Apr19 to 31-Dec-19</t>
  </si>
  <si>
    <t>31.12.19</t>
  </si>
  <si>
    <t>Members
01.04.19</t>
  </si>
  <si>
    <t>Members
31.12.19</t>
  </si>
  <si>
    <t>Membership changes recorded 
during the Period Apr-Dec</t>
  </si>
  <si>
    <t>Province 23 - MALTA</t>
  </si>
  <si>
    <t>CATENIAN ASSOCIATION - 1-Apr19 to 15-Oct-19</t>
  </si>
  <si>
    <t>15.10.19</t>
  </si>
  <si>
    <t>Membership changes recorded 
during the Period Apr-Oct</t>
  </si>
  <si>
    <r>
      <t xml:space="preserve">Malta Area Council
</t>
    </r>
    <r>
      <rPr>
        <b/>
        <sz val="10"/>
        <rFont val="Arial"/>
        <family val="2"/>
      </rPr>
      <t>MALTA</t>
    </r>
  </si>
  <si>
    <t xml:space="preserve">Member Totals </t>
  </si>
  <si>
    <t>Members
31.03.20</t>
  </si>
  <si>
    <t>31.03.20</t>
  </si>
  <si>
    <t>NAZARETH, DHAKA, KHULNA &amp; SAVAR</t>
  </si>
  <si>
    <t>Discrepancy</t>
  </si>
  <si>
    <t>calculating columns A,P,S,U,X</t>
  </si>
  <si>
    <t>Members
01.04.20</t>
  </si>
  <si>
    <t>01.04.20</t>
  </si>
  <si>
    <t>16.06.20</t>
  </si>
  <si>
    <t>Members
16.06.20</t>
  </si>
  <si>
    <t>BANGLADESH</t>
  </si>
  <si>
    <t>ISRAEL</t>
  </si>
  <si>
    <t>IRC</t>
  </si>
  <si>
    <t>Whole Associaton  2019-2020</t>
  </si>
  <si>
    <r>
      <t xml:space="preserve">Members
</t>
    </r>
    <r>
      <rPr>
        <b/>
        <sz val="11"/>
        <rFont val="Arial"/>
        <family val="2"/>
      </rPr>
      <t>01.04.20</t>
    </r>
  </si>
  <si>
    <t>30.09.20</t>
  </si>
  <si>
    <t>Members
30.09.20</t>
  </si>
  <si>
    <t>31.12.20</t>
  </si>
  <si>
    <t>Members
31.12.20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</si>
</sst>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\.mm\.yy;@"/>
    <numFmt numFmtId="165" formatCode="0.0"/>
    <numFmt numFmtId="166" formatCode="\+0;\-0;0"/>
    <numFmt numFmtId="167" formatCode="0_ ;\-0\ "/>
  </numFmts>
  <fonts count="38" x14ac:knownFonts="1">
    <font>
      <sz val="10"/>
      <color rgb="FF000000"/>
      <name val="Times New Roman"/>
      <charset val="204"/>
    </font>
    <font>
      <b/>
      <sz val="10"/>
      <name val="Arial"/>
      <family val="2"/>
    </font>
    <font>
      <sz val="10"/>
      <color rgb="FF00000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C0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rgb="FFC00000"/>
      <name val="Arial"/>
      <family val="2"/>
    </font>
    <font>
      <b/>
      <sz val="10"/>
      <color rgb="FF000066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Times New Roman"/>
      <family val="1"/>
    </font>
    <font>
      <b/>
      <sz val="14"/>
      <name val="Arial"/>
      <family val="2"/>
    </font>
    <font>
      <b/>
      <i/>
      <sz val="10"/>
      <color rgb="FF000066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color rgb="FF000000"/>
      <name val="Times New Roman"/>
      <family val="1"/>
    </font>
    <font>
      <b/>
      <sz val="11"/>
      <color rgb="FF000000"/>
      <name val="Arial"/>
      <family val="2"/>
    </font>
    <font>
      <b/>
      <sz val="11"/>
      <color rgb="FFC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sz val="10"/>
      <color rgb="FF000066"/>
      <name val="Arial"/>
      <family val="2"/>
    </font>
    <font>
      <b/>
      <sz val="12"/>
      <color rgb="FFC00000"/>
      <name val="Arial"/>
      <family val="2"/>
    </font>
    <font>
      <b/>
      <u/>
      <sz val="11"/>
      <color rgb="FFC00000"/>
      <name val="Arial"/>
      <family val="2"/>
    </font>
    <font>
      <b/>
      <u/>
      <sz val="12"/>
      <color rgb="FFC00000"/>
      <name val="Arial"/>
      <family val="2"/>
    </font>
    <font>
      <b/>
      <u/>
      <sz val="10"/>
      <color rgb="FFC00000"/>
      <name val="Arial"/>
      <family val="2"/>
    </font>
    <font>
      <b/>
      <sz val="10"/>
      <color theme="1"/>
      <name val="Arial"/>
      <family val="2"/>
    </font>
    <font>
      <b/>
      <sz val="11"/>
      <color rgb="FF000066"/>
      <name val="Arial"/>
      <family val="2"/>
    </font>
    <font>
      <b/>
      <u/>
      <sz val="11"/>
      <color rgb="FF000066"/>
      <name val="Arial"/>
      <family val="2"/>
    </font>
    <font>
      <b/>
      <sz val="16"/>
      <color rgb="FF000066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  <font>
      <b/>
      <sz val="12"/>
      <color rgb="FF000066"/>
      <name val="Arial"/>
      <family val="2"/>
    </font>
    <font>
      <sz val="8"/>
      <name val="Times New Roman"/>
      <charset val="204"/>
    </font>
  </fonts>
  <fills count="11">
    <fill>
      <patternFill patternType="none"/>
    </fill>
    <fill>
      <patternFill patternType="gray125"/>
    </fill>
    <fill>
      <patternFill patternType="solid">
        <fgColor rgb="FFDCE6F0"/>
      </patternFill>
    </fill>
    <fill>
      <patternFill patternType="solid">
        <fgColor rgb="FF92D05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gray0625">
        <bgColor theme="0" tint="-0.14996795556505021"/>
      </patternFill>
    </fill>
    <fill>
      <patternFill patternType="solid">
        <fgColor rgb="FF9966FF"/>
        <bgColor indexed="64"/>
      </patternFill>
    </fill>
  </fills>
  <borders count="5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/>
      <diagonal/>
    </border>
    <border>
      <left style="hair">
        <color auto="1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auto="1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7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1" fontId="2" fillId="0" borderId="0" xfId="0" applyNumberFormat="1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vertical="top" wrapText="1"/>
    </xf>
    <xf numFmtId="165" fontId="6" fillId="0" borderId="0" xfId="0" applyNumberFormat="1" applyFont="1" applyFill="1" applyBorder="1" applyAlignment="1">
      <alignment horizontal="right" vertical="top" shrinkToFit="1"/>
    </xf>
    <xf numFmtId="0" fontId="1" fillId="4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right" shrinkToFit="1"/>
    </xf>
    <xf numFmtId="165" fontId="5" fillId="0" borderId="0" xfId="0" applyNumberFormat="1" applyFont="1" applyFill="1" applyBorder="1" applyAlignment="1">
      <alignment horizontal="right" shrinkToFit="1"/>
    </xf>
    <xf numFmtId="167" fontId="5" fillId="0" borderId="0" xfId="0" applyNumberFormat="1" applyFont="1" applyFill="1" applyBorder="1" applyAlignment="1">
      <alignment horizontal="right" wrapText="1"/>
    </xf>
    <xf numFmtId="0" fontId="11" fillId="0" borderId="0" xfId="0" applyFont="1" applyFill="1" applyBorder="1" applyAlignment="1">
      <alignment horizontal="left" vertical="top"/>
    </xf>
    <xf numFmtId="1" fontId="5" fillId="0" borderId="0" xfId="0" applyNumberFormat="1" applyFont="1" applyFill="1" applyBorder="1" applyAlignment="1">
      <alignment horizontal="left" indent="1" shrinkToFit="1"/>
    </xf>
    <xf numFmtId="1" fontId="5" fillId="0" borderId="0" xfId="0" quotePrefix="1" applyNumberFormat="1" applyFont="1" applyFill="1" applyBorder="1" applyAlignment="1">
      <alignment horizontal="left" indent="1" shrinkToFit="1"/>
    </xf>
    <xf numFmtId="0" fontId="1" fillId="0" borderId="0" xfId="0" applyFont="1" applyFill="1" applyBorder="1" applyAlignment="1">
      <alignment horizontal="center" wrapText="1"/>
    </xf>
    <xf numFmtId="0" fontId="1" fillId="7" borderId="0" xfId="0" applyFont="1" applyFill="1" applyBorder="1" applyAlignment="1">
      <alignment horizontal="center" vertical="top" wrapText="1"/>
    </xf>
    <xf numFmtId="0" fontId="1" fillId="7" borderId="0" xfId="0" applyFont="1" applyFill="1" applyBorder="1" applyAlignment="1">
      <alignment horizontal="left" vertical="top" wrapText="1"/>
    </xf>
    <xf numFmtId="0" fontId="1" fillId="7" borderId="0" xfId="0" applyFont="1" applyFill="1" applyBorder="1" applyAlignment="1">
      <alignment horizontal="right" vertical="top" wrapText="1"/>
    </xf>
    <xf numFmtId="0" fontId="10" fillId="7" borderId="0" xfId="0" applyFont="1" applyFill="1" applyBorder="1" applyAlignment="1">
      <alignment horizontal="center" vertical="top" wrapText="1"/>
    </xf>
    <xf numFmtId="0" fontId="10" fillId="7" borderId="0" xfId="0" applyFont="1" applyFill="1" applyBorder="1" applyAlignment="1">
      <alignment horizontal="left" vertical="top" wrapText="1" indent="1"/>
    </xf>
    <xf numFmtId="0" fontId="1" fillId="7" borderId="0" xfId="0" applyFont="1" applyFill="1" applyBorder="1" applyAlignment="1">
      <alignment horizontal="right" vertical="center" wrapText="1"/>
    </xf>
    <xf numFmtId="1" fontId="2" fillId="7" borderId="0" xfId="0" applyNumberFormat="1" applyFont="1" applyFill="1" applyBorder="1" applyAlignment="1">
      <alignment horizontal="left" indent="1" shrinkToFit="1"/>
    </xf>
    <xf numFmtId="0" fontId="4" fillId="7" borderId="0" xfId="0" applyFont="1" applyFill="1" applyBorder="1" applyAlignment="1">
      <alignment horizontal="left" wrapText="1"/>
    </xf>
    <xf numFmtId="0" fontId="1" fillId="7" borderId="2" xfId="0" applyFont="1" applyFill="1" applyBorder="1" applyAlignment="1">
      <alignment horizontal="right" vertical="center" wrapText="1"/>
    </xf>
    <xf numFmtId="0" fontId="1" fillId="7" borderId="9" xfId="0" applyFont="1" applyFill="1" applyBorder="1" applyAlignment="1">
      <alignment horizontal="right" vertical="center" wrapText="1"/>
    </xf>
    <xf numFmtId="0" fontId="1" fillId="7" borderId="10" xfId="0" applyFont="1" applyFill="1" applyBorder="1" applyAlignment="1">
      <alignment horizontal="right" vertical="center" wrapText="1"/>
    </xf>
    <xf numFmtId="1" fontId="5" fillId="7" borderId="0" xfId="0" quotePrefix="1" applyNumberFormat="1" applyFont="1" applyFill="1" applyBorder="1" applyAlignment="1">
      <alignment horizontal="left" indent="1" shrinkToFit="1"/>
    </xf>
    <xf numFmtId="0" fontId="1" fillId="7" borderId="0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164" fontId="5" fillId="7" borderId="7" xfId="0" applyNumberFormat="1" applyFont="1" applyFill="1" applyBorder="1" applyAlignment="1">
      <alignment horizontal="center" vertical="center" shrinkToFit="1"/>
    </xf>
    <xf numFmtId="0" fontId="5" fillId="7" borderId="7" xfId="0" applyFont="1" applyFill="1" applyBorder="1" applyAlignment="1">
      <alignment horizontal="left" wrapText="1"/>
    </xf>
    <xf numFmtId="0" fontId="2" fillId="3" borderId="7" xfId="0" applyFont="1" applyFill="1" applyBorder="1" applyAlignment="1">
      <alignment horizontal="left" vertical="top" wrapText="1"/>
    </xf>
    <xf numFmtId="0" fontId="1" fillId="7" borderId="9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right" vertical="top" wrapText="1"/>
    </xf>
    <xf numFmtId="0" fontId="1" fillId="0" borderId="11" xfId="0" applyFont="1" applyFill="1" applyBorder="1" applyAlignment="1">
      <alignment horizontal="center" vertical="top" wrapText="1"/>
    </xf>
    <xf numFmtId="0" fontId="2" fillId="7" borderId="0" xfId="0" applyFont="1" applyFill="1" applyBorder="1" applyAlignment="1">
      <alignment horizontal="left" wrapText="1"/>
    </xf>
    <xf numFmtId="0" fontId="2" fillId="7" borderId="0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7" fontId="2" fillId="0" borderId="2" xfId="0" applyNumberFormat="1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 shrinkToFit="1"/>
    </xf>
    <xf numFmtId="167" fontId="2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1" fontId="2" fillId="7" borderId="0" xfId="0" applyNumberFormat="1" applyFont="1" applyFill="1" applyBorder="1" applyAlignment="1">
      <alignment horizontal="center" vertical="center" shrinkToFit="1"/>
    </xf>
    <xf numFmtId="0" fontId="1" fillId="4" borderId="9" xfId="0" applyFont="1" applyFill="1" applyBorder="1" applyAlignment="1">
      <alignment horizontal="center" vertical="center" wrapText="1"/>
    </xf>
    <xf numFmtId="0" fontId="1" fillId="6" borderId="0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 shrinkToFit="1"/>
    </xf>
    <xf numFmtId="1" fontId="5" fillId="0" borderId="0" xfId="0" applyNumberFormat="1" applyFont="1" applyFill="1" applyBorder="1" applyAlignment="1">
      <alignment horizontal="center" vertical="top" shrinkToFit="1"/>
    </xf>
    <xf numFmtId="0" fontId="9" fillId="0" borderId="14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shrinkToFit="1"/>
    </xf>
    <xf numFmtId="167" fontId="2" fillId="0" borderId="16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1" fontId="11" fillId="7" borderId="0" xfId="0" applyNumberFormat="1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 shrinkToFit="1"/>
    </xf>
    <xf numFmtId="1" fontId="2" fillId="0" borderId="10" xfId="0" applyNumberFormat="1" applyFont="1" applyFill="1" applyBorder="1" applyAlignment="1">
      <alignment horizontal="center" vertical="center" shrinkToFit="1"/>
    </xf>
    <xf numFmtId="0" fontId="11" fillId="4" borderId="11" xfId="0" applyFont="1" applyFill="1" applyBorder="1" applyAlignment="1">
      <alignment horizontal="center" vertical="center"/>
    </xf>
    <xf numFmtId="1" fontId="11" fillId="4" borderId="13" xfId="0" applyNumberFormat="1" applyFont="1" applyFill="1" applyBorder="1" applyAlignment="1">
      <alignment horizontal="center" vertical="center" shrinkToFit="1"/>
    </xf>
    <xf numFmtId="166" fontId="11" fillId="4" borderId="0" xfId="0" applyNumberFormat="1" applyFont="1" applyFill="1" applyBorder="1" applyAlignment="1">
      <alignment horizontal="center" vertical="center" shrinkToFit="1"/>
    </xf>
    <xf numFmtId="165" fontId="11" fillId="4" borderId="0" xfId="0" applyNumberFormat="1" applyFont="1" applyFill="1" applyBorder="1" applyAlignment="1">
      <alignment horizontal="center" vertical="center" shrinkToFit="1"/>
    </xf>
    <xf numFmtId="0" fontId="11" fillId="4" borderId="0" xfId="0" applyFont="1" applyFill="1" applyBorder="1" applyAlignment="1">
      <alignment horizontal="center" vertical="center" wrapText="1"/>
    </xf>
    <xf numFmtId="1" fontId="11" fillId="4" borderId="0" xfId="0" applyNumberFormat="1" applyFont="1" applyFill="1" applyBorder="1" applyAlignment="1">
      <alignment horizontal="center" vertical="center" shrinkToFit="1"/>
    </xf>
    <xf numFmtId="167" fontId="11" fillId="4" borderId="0" xfId="0" applyNumberFormat="1" applyFont="1" applyFill="1" applyBorder="1" applyAlignment="1">
      <alignment horizontal="center" vertical="center" wrapText="1"/>
    </xf>
    <xf numFmtId="1" fontId="2" fillId="0" borderId="6" xfId="0" applyNumberFormat="1" applyFont="1" applyFill="1" applyBorder="1" applyAlignment="1">
      <alignment horizontal="center" vertical="center" shrinkToFit="1"/>
    </xf>
    <xf numFmtId="1" fontId="2" fillId="0" borderId="9" xfId="0" applyNumberFormat="1" applyFont="1" applyFill="1" applyBorder="1" applyAlignment="1">
      <alignment horizontal="center" vertical="center" shrinkToFit="1"/>
    </xf>
    <xf numFmtId="1" fontId="2" fillId="0" borderId="17" xfId="0" applyNumberFormat="1" applyFont="1" applyFill="1" applyBorder="1" applyAlignment="1">
      <alignment horizontal="center" vertical="center" shrinkToFit="1"/>
    </xf>
    <xf numFmtId="1" fontId="2" fillId="0" borderId="14" xfId="0" quotePrefix="1" applyNumberFormat="1" applyFont="1" applyFill="1" applyBorder="1" applyAlignment="1">
      <alignment horizontal="center" vertical="center" shrinkToFit="1"/>
    </xf>
    <xf numFmtId="0" fontId="11" fillId="4" borderId="0" xfId="0" applyFont="1" applyFill="1" applyBorder="1" applyAlignment="1">
      <alignment horizontal="center" vertical="center"/>
    </xf>
    <xf numFmtId="1" fontId="11" fillId="4" borderId="0" xfId="0" applyNumberFormat="1" applyFont="1" applyFill="1" applyBorder="1" applyAlignment="1">
      <alignment horizontal="left" indent="1" shrinkToFit="1"/>
    </xf>
    <xf numFmtId="0" fontId="11" fillId="4" borderId="0" xfId="0" applyFont="1" applyFill="1" applyBorder="1" applyAlignment="1">
      <alignment horizontal="left" wrapText="1"/>
    </xf>
    <xf numFmtId="0" fontId="11" fillId="4" borderId="0" xfId="0" applyFont="1" applyFill="1" applyBorder="1" applyAlignment="1">
      <alignment horizontal="left" vertical="top" wrapText="1"/>
    </xf>
    <xf numFmtId="166" fontId="6" fillId="0" borderId="9" xfId="0" applyNumberFormat="1" applyFont="1" applyFill="1" applyBorder="1" applyAlignment="1">
      <alignment horizontal="center" vertical="center" shrinkToFit="1"/>
    </xf>
    <xf numFmtId="165" fontId="6" fillId="0" borderId="10" xfId="0" applyNumberFormat="1" applyFont="1" applyFill="1" applyBorder="1" applyAlignment="1">
      <alignment horizontal="center" vertical="center" shrinkToFit="1"/>
    </xf>
    <xf numFmtId="0" fontId="2" fillId="5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1" fontId="11" fillId="4" borderId="12" xfId="0" applyNumberFormat="1" applyFont="1" applyFill="1" applyBorder="1" applyAlignment="1">
      <alignment horizontal="center" vertical="center" shrinkToFit="1"/>
    </xf>
    <xf numFmtId="167" fontId="11" fillId="4" borderId="12" xfId="0" applyNumberFormat="1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1" fontId="11" fillId="4" borderId="11" xfId="0" applyNumberFormat="1" applyFont="1" applyFill="1" applyBorder="1" applyAlignment="1">
      <alignment horizontal="center" vertical="center" shrinkToFit="1"/>
    </xf>
    <xf numFmtId="165" fontId="11" fillId="4" borderId="13" xfId="0" applyNumberFormat="1" applyFont="1" applyFill="1" applyBorder="1" applyAlignment="1">
      <alignment horizontal="center" vertical="center" shrinkToFit="1"/>
    </xf>
    <xf numFmtId="166" fontId="11" fillId="4" borderId="11" xfId="0" applyNumberFormat="1" applyFont="1" applyFill="1" applyBorder="1" applyAlignment="1">
      <alignment horizontal="center" vertical="center" shrinkToFit="1"/>
    </xf>
    <xf numFmtId="0" fontId="11" fillId="4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/>
    </xf>
    <xf numFmtId="1" fontId="2" fillId="0" borderId="18" xfId="0" applyNumberFormat="1" applyFont="1" applyFill="1" applyBorder="1" applyAlignment="1">
      <alignment horizontal="center" vertical="center" shrinkToFit="1"/>
    </xf>
    <xf numFmtId="167" fontId="2" fillId="0" borderId="18" xfId="0" applyNumberFormat="1" applyFont="1" applyFill="1" applyBorder="1" applyAlignment="1">
      <alignment horizontal="center" vertical="center" wrapText="1"/>
    </xf>
    <xf numFmtId="1" fontId="11" fillId="4" borderId="19" xfId="0" applyNumberFormat="1" applyFont="1" applyFill="1" applyBorder="1" applyAlignment="1">
      <alignment horizontal="center" vertical="center" shrinkToFit="1"/>
    </xf>
    <xf numFmtId="167" fontId="11" fillId="4" borderId="19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66" fontId="6" fillId="0" borderId="14" xfId="0" applyNumberFormat="1" applyFont="1" applyFill="1" applyBorder="1" applyAlignment="1">
      <alignment horizontal="center" vertical="center" shrinkToFit="1"/>
    </xf>
    <xf numFmtId="165" fontId="6" fillId="0" borderId="17" xfId="0" applyNumberFormat="1" applyFont="1" applyFill="1" applyBorder="1" applyAlignment="1">
      <alignment horizontal="center" vertical="center" shrinkToFit="1"/>
    </xf>
    <xf numFmtId="1" fontId="2" fillId="0" borderId="14" xfId="0" applyNumberFormat="1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166" fontId="6" fillId="4" borderId="11" xfId="0" applyNumberFormat="1" applyFont="1" applyFill="1" applyBorder="1" applyAlignment="1">
      <alignment horizontal="center" vertical="center" shrinkToFit="1"/>
    </xf>
    <xf numFmtId="165" fontId="6" fillId="4" borderId="13" xfId="0" applyNumberFormat="1" applyFont="1" applyFill="1" applyBorder="1" applyAlignment="1">
      <alignment horizontal="center" vertical="center" shrinkToFit="1"/>
    </xf>
    <xf numFmtId="0" fontId="2" fillId="5" borderId="14" xfId="0" quotePrefix="1" applyFont="1" applyFill="1" applyBorder="1" applyAlignment="1">
      <alignment horizontal="center" vertical="center" wrapText="1"/>
    </xf>
    <xf numFmtId="1" fontId="2" fillId="0" borderId="16" xfId="0" quotePrefix="1" applyNumberFormat="1" applyFont="1" applyFill="1" applyBorder="1" applyAlignment="1">
      <alignment horizontal="center" vertical="center" shrinkToFit="1"/>
    </xf>
    <xf numFmtId="167" fontId="2" fillId="0" borderId="16" xfId="0" quotePrefix="1" applyNumberFormat="1" applyFont="1" applyFill="1" applyBorder="1" applyAlignment="1">
      <alignment horizontal="center" vertical="center" wrapText="1"/>
    </xf>
    <xf numFmtId="0" fontId="2" fillId="0" borderId="17" xfId="0" quotePrefix="1" applyFont="1" applyFill="1" applyBorder="1" applyAlignment="1">
      <alignment horizontal="center" vertical="center" wrapText="1"/>
    </xf>
    <xf numFmtId="1" fontId="11" fillId="4" borderId="11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top" wrapText="1"/>
    </xf>
    <xf numFmtId="1" fontId="2" fillId="0" borderId="17" xfId="0" quotePrefix="1" applyNumberFormat="1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left" vertical="top"/>
    </xf>
    <xf numFmtId="1" fontId="2" fillId="0" borderId="0" xfId="0" quotePrefix="1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1" fontId="11" fillId="4" borderId="12" xfId="0" applyNumberFormat="1" applyFont="1" applyFill="1" applyBorder="1" applyAlignment="1">
      <alignment horizontal="center" vertical="center" wrapText="1"/>
    </xf>
    <xf numFmtId="1" fontId="11" fillId="4" borderId="13" xfId="0" applyNumberFormat="1" applyFont="1" applyFill="1" applyBorder="1" applyAlignment="1">
      <alignment horizontal="center" vertical="center" wrapText="1"/>
    </xf>
    <xf numFmtId="0" fontId="2" fillId="0" borderId="14" xfId="0" quotePrefix="1" applyFont="1" applyFill="1" applyBorder="1" applyAlignment="1">
      <alignment horizontal="center" vertical="center" wrapText="1"/>
    </xf>
    <xf numFmtId="1" fontId="19" fillId="7" borderId="0" xfId="0" applyNumberFormat="1" applyFont="1" applyFill="1" applyBorder="1" applyAlignment="1">
      <alignment horizontal="center" vertical="center" shrinkToFit="1"/>
    </xf>
    <xf numFmtId="0" fontId="21" fillId="3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top"/>
    </xf>
    <xf numFmtId="1" fontId="19" fillId="8" borderId="0" xfId="0" applyNumberFormat="1" applyFont="1" applyFill="1" applyBorder="1" applyAlignment="1">
      <alignment horizontal="center" vertical="center" shrinkToFit="1"/>
    </xf>
    <xf numFmtId="1" fontId="19" fillId="8" borderId="0" xfId="0" quotePrefix="1" applyNumberFormat="1" applyFont="1" applyFill="1" applyBorder="1" applyAlignment="1">
      <alignment horizontal="center" vertical="center" shrinkToFit="1"/>
    </xf>
    <xf numFmtId="0" fontId="17" fillId="8" borderId="0" xfId="0" applyFont="1" applyFill="1" applyBorder="1" applyAlignment="1">
      <alignment horizontal="center" vertical="center" wrapText="1"/>
    </xf>
    <xf numFmtId="0" fontId="17" fillId="8" borderId="20" xfId="0" applyFont="1" applyFill="1" applyBorder="1" applyAlignment="1">
      <alignment horizontal="left" vertical="center" wrapText="1"/>
    </xf>
    <xf numFmtId="1" fontId="19" fillId="8" borderId="21" xfId="0" applyNumberFormat="1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left" vertical="top" wrapText="1" indent="1"/>
    </xf>
    <xf numFmtId="166" fontId="2" fillId="0" borderId="0" xfId="0" applyNumberFormat="1" applyFont="1" applyFill="1" applyBorder="1" applyAlignment="1">
      <alignment horizontal="left" vertical="top"/>
    </xf>
    <xf numFmtId="0" fontId="22" fillId="0" borderId="0" xfId="0" applyFont="1" applyFill="1" applyBorder="1" applyAlignment="1">
      <alignment horizontal="left" vertical="top"/>
    </xf>
    <xf numFmtId="0" fontId="22" fillId="0" borderId="0" xfId="0" applyFont="1" applyFill="1" applyBorder="1" applyAlignment="1">
      <alignment horizontal="center" vertical="top"/>
    </xf>
    <xf numFmtId="0" fontId="22" fillId="0" borderId="0" xfId="0" quotePrefix="1" applyFont="1" applyFill="1" applyBorder="1" applyAlignment="1">
      <alignment horizontal="left" vertical="center" wrapText="1" indent="3"/>
    </xf>
    <xf numFmtId="0" fontId="22" fillId="0" borderId="0" xfId="0" applyFont="1" applyFill="1" applyBorder="1" applyAlignment="1">
      <alignment horizontal="center" vertical="center"/>
    </xf>
    <xf numFmtId="0" fontId="2" fillId="9" borderId="7" xfId="0" applyFont="1" applyFill="1" applyBorder="1" applyAlignment="1">
      <alignment horizontal="center" vertical="center" wrapText="1"/>
    </xf>
    <xf numFmtId="0" fontId="2" fillId="9" borderId="0" xfId="0" applyFont="1" applyFill="1" applyBorder="1" applyAlignment="1">
      <alignment horizontal="center" vertical="center" wrapText="1"/>
    </xf>
    <xf numFmtId="0" fontId="11" fillId="9" borderId="12" xfId="0" applyFont="1" applyFill="1" applyBorder="1" applyAlignment="1">
      <alignment horizontal="center" vertical="center" wrapText="1"/>
    </xf>
    <xf numFmtId="0" fontId="11" fillId="9" borderId="0" xfId="0" applyFont="1" applyFill="1" applyBorder="1" applyAlignment="1">
      <alignment horizontal="center" vertical="center" wrapText="1"/>
    </xf>
    <xf numFmtId="0" fontId="2" fillId="9" borderId="15" xfId="0" applyFont="1" applyFill="1" applyBorder="1" applyAlignment="1">
      <alignment horizontal="center" vertical="center" wrapText="1"/>
    </xf>
    <xf numFmtId="167" fontId="19" fillId="9" borderId="21" xfId="0" applyNumberFormat="1" applyFont="1" applyFill="1" applyBorder="1" applyAlignment="1">
      <alignment horizontal="center" vertical="center" wrapText="1"/>
    </xf>
    <xf numFmtId="0" fontId="2" fillId="9" borderId="16" xfId="0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11" fillId="9" borderId="19" xfId="0" applyFont="1" applyFill="1" applyBorder="1" applyAlignment="1">
      <alignment horizontal="center" vertical="center" wrapText="1"/>
    </xf>
    <xf numFmtId="0" fontId="1" fillId="9" borderId="0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1" fontId="24" fillId="4" borderId="12" xfId="0" applyNumberFormat="1" applyFont="1" applyFill="1" applyBorder="1" applyAlignment="1">
      <alignment horizontal="center" vertical="center" shrinkToFit="1"/>
    </xf>
    <xf numFmtId="0" fontId="24" fillId="4" borderId="12" xfId="0" applyFont="1" applyFill="1" applyBorder="1" applyAlignment="1">
      <alignment horizontal="center" vertical="center" wrapText="1"/>
    </xf>
    <xf numFmtId="0" fontId="22" fillId="0" borderId="0" xfId="0" quotePrefix="1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164" fontId="16" fillId="0" borderId="8" xfId="0" applyNumberFormat="1" applyFont="1" applyFill="1" applyBorder="1" applyAlignment="1">
      <alignment vertical="center" shrinkToFit="1"/>
    </xf>
    <xf numFmtId="0" fontId="11" fillId="4" borderId="0" xfId="0" applyFont="1" applyFill="1" applyBorder="1" applyAlignment="1">
      <alignment horizontal="center" wrapText="1"/>
    </xf>
    <xf numFmtId="0" fontId="10" fillId="0" borderId="11" xfId="0" applyFont="1" applyFill="1" applyBorder="1" applyAlignment="1">
      <alignment horizontal="center" vertical="top" wrapText="1"/>
    </xf>
    <xf numFmtId="0" fontId="10" fillId="0" borderId="13" xfId="0" applyFont="1" applyFill="1" applyBorder="1" applyAlignment="1">
      <alignment horizontal="left" vertical="top" wrapText="1" inden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1" fillId="4" borderId="0" xfId="0" applyFont="1" applyFill="1" applyAlignment="1">
      <alignment horizontal="center" wrapText="1"/>
    </xf>
    <xf numFmtId="0" fontId="4" fillId="0" borderId="17" xfId="0" applyFont="1" applyBorder="1" applyAlignment="1">
      <alignment horizontal="center" vertical="center" wrapText="1"/>
    </xf>
    <xf numFmtId="0" fontId="17" fillId="8" borderId="0" xfId="0" applyFont="1" applyFill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top" wrapText="1"/>
    </xf>
    <xf numFmtId="0" fontId="2" fillId="0" borderId="9" xfId="0" quotePrefix="1" applyFont="1" applyFill="1" applyBorder="1" applyAlignment="1">
      <alignment horizontal="center" vertical="center" wrapText="1"/>
    </xf>
    <xf numFmtId="1" fontId="2" fillId="0" borderId="9" xfId="0" quotePrefix="1" applyNumberFormat="1" applyFont="1" applyFill="1" applyBorder="1" applyAlignment="1">
      <alignment horizontal="center" vertical="center" shrinkToFit="1"/>
    </xf>
    <xf numFmtId="0" fontId="2" fillId="0" borderId="0" xfId="0" quotePrefix="1" applyFont="1" applyFill="1" applyBorder="1" applyAlignment="1">
      <alignment horizontal="center" vertical="center" wrapText="1"/>
    </xf>
    <xf numFmtId="0" fontId="2" fillId="0" borderId="15" xfId="0" quotePrefix="1" applyFont="1" applyFill="1" applyBorder="1" applyAlignment="1">
      <alignment horizontal="center" vertical="center" wrapText="1"/>
    </xf>
    <xf numFmtId="0" fontId="2" fillId="0" borderId="7" xfId="0" quotePrefix="1" applyFont="1" applyFill="1" applyBorder="1" applyAlignment="1">
      <alignment horizontal="center" vertical="center" wrapText="1"/>
    </xf>
    <xf numFmtId="0" fontId="17" fillId="8" borderId="22" xfId="0" applyFont="1" applyFill="1" applyBorder="1" applyAlignment="1">
      <alignment horizontal="center" vertical="center" wrapText="1"/>
    </xf>
    <xf numFmtId="0" fontId="17" fillId="8" borderId="23" xfId="0" applyFont="1" applyFill="1" applyBorder="1" applyAlignment="1">
      <alignment horizontal="center" vertical="center" wrapText="1"/>
    </xf>
    <xf numFmtId="166" fontId="20" fillId="8" borderId="22" xfId="0" applyNumberFormat="1" applyFont="1" applyFill="1" applyBorder="1" applyAlignment="1">
      <alignment horizontal="center" vertical="center" shrinkToFit="1"/>
    </xf>
    <xf numFmtId="165" fontId="20" fillId="8" borderId="23" xfId="0" applyNumberFormat="1" applyFont="1" applyFill="1" applyBorder="1" applyAlignment="1">
      <alignment horizontal="center" vertical="center" shrinkToFit="1"/>
    </xf>
    <xf numFmtId="0" fontId="17" fillId="8" borderId="21" xfId="0" applyFont="1" applyFill="1" applyBorder="1" applyAlignment="1">
      <alignment horizontal="center" vertical="center" wrapText="1"/>
    </xf>
    <xf numFmtId="1" fontId="19" fillId="8" borderId="22" xfId="0" applyNumberFormat="1" applyFont="1" applyFill="1" applyBorder="1" applyAlignment="1">
      <alignment horizontal="center" vertical="center" shrinkToFit="1"/>
    </xf>
    <xf numFmtId="1" fontId="19" fillId="8" borderId="23" xfId="0" applyNumberFormat="1" applyFont="1" applyFill="1" applyBorder="1" applyAlignment="1">
      <alignment horizontal="center" vertical="center" shrinkToFit="1"/>
    </xf>
    <xf numFmtId="0" fontId="14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2" fillId="7" borderId="0" xfId="0" applyFont="1" applyFill="1" applyAlignment="1">
      <alignment horizontal="left" wrapText="1"/>
    </xf>
    <xf numFmtId="0" fontId="2" fillId="7" borderId="0" xfId="0" applyFont="1" applyFill="1" applyAlignment="1">
      <alignment horizontal="left" vertical="center" wrapText="1"/>
    </xf>
    <xf numFmtId="164" fontId="16" fillId="0" borderId="6" xfId="0" applyNumberFormat="1" applyFont="1" applyBorder="1" applyAlignment="1">
      <alignment vertical="center" shrinkToFit="1"/>
    </xf>
    <xf numFmtId="164" fontId="16" fillId="0" borderId="8" xfId="0" applyNumberFormat="1" applyFont="1" applyBorder="1" applyAlignment="1">
      <alignment vertical="center" shrinkToFit="1"/>
    </xf>
    <xf numFmtId="0" fontId="5" fillId="0" borderId="0" xfId="0" applyFont="1" applyAlignment="1">
      <alignment horizontal="left" vertical="top"/>
    </xf>
    <xf numFmtId="0" fontId="1" fillId="0" borderId="1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7" borderId="0" xfId="0" applyFont="1" applyFill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1" fillId="7" borderId="0" xfId="0" applyFont="1" applyFill="1" applyAlignment="1">
      <alignment horizontal="center" vertical="top" wrapText="1"/>
    </xf>
    <xf numFmtId="0" fontId="1" fillId="0" borderId="11" xfId="0" applyFont="1" applyBorder="1" applyAlignment="1">
      <alignment horizontal="right" vertical="top" wrapText="1"/>
    </xf>
    <xf numFmtId="0" fontId="1" fillId="7" borderId="0" xfId="0" applyFont="1" applyFill="1" applyAlignment="1">
      <alignment horizontal="right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left" vertical="top" wrapText="1" indent="1"/>
    </xf>
    <xf numFmtId="0" fontId="2" fillId="3" borderId="0" xfId="0" applyFont="1" applyFill="1" applyAlignment="1">
      <alignment horizontal="left" vertical="top" wrapText="1"/>
    </xf>
    <xf numFmtId="0" fontId="1" fillId="6" borderId="0" xfId="0" applyFont="1" applyFill="1" applyAlignment="1">
      <alignment horizontal="center" vertical="center" wrapText="1"/>
    </xf>
    <xf numFmtId="0" fontId="1" fillId="9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top" wrapText="1"/>
    </xf>
    <xf numFmtId="0" fontId="10" fillId="7" borderId="0" xfId="0" applyFont="1" applyFill="1" applyAlignment="1">
      <alignment horizontal="center" vertical="top" wrapText="1"/>
    </xf>
    <xf numFmtId="0" fontId="10" fillId="7" borderId="0" xfId="0" applyFont="1" applyFill="1" applyAlignment="1">
      <alignment horizontal="left" vertical="top" wrapText="1" indent="1"/>
    </xf>
    <xf numFmtId="0" fontId="1" fillId="7" borderId="0" xfId="0" applyFont="1" applyFill="1" applyAlignment="1">
      <alignment horizontal="right" vertical="center" wrapText="1"/>
    </xf>
    <xf numFmtId="1" fontId="2" fillId="0" borderId="8" xfId="0" applyNumberFormat="1" applyFont="1" applyBorder="1" applyAlignment="1">
      <alignment horizontal="center" vertical="center" shrinkToFit="1"/>
    </xf>
    <xf numFmtId="1" fontId="2" fillId="7" borderId="0" xfId="0" applyNumberFormat="1" applyFont="1" applyFill="1" applyAlignment="1">
      <alignment horizontal="left" indent="1" shrinkToFit="1"/>
    </xf>
    <xf numFmtId="0" fontId="4" fillId="0" borderId="3" xfId="0" applyFont="1" applyBorder="1" applyAlignment="1">
      <alignment horizontal="left" vertical="center" wrapText="1"/>
    </xf>
    <xf numFmtId="1" fontId="2" fillId="0" borderId="6" xfId="0" applyNumberFormat="1" applyFont="1" applyBorder="1" applyAlignment="1">
      <alignment horizontal="center" vertical="center" shrinkToFit="1"/>
    </xf>
    <xf numFmtId="0" fontId="4" fillId="7" borderId="0" xfId="0" applyFont="1" applyFill="1" applyAlignment="1">
      <alignment horizontal="left" wrapText="1"/>
    </xf>
    <xf numFmtId="1" fontId="2" fillId="7" borderId="0" xfId="0" applyNumberFormat="1" applyFont="1" applyFill="1" applyAlignment="1">
      <alignment horizontal="center" vertical="center" shrinkToFit="1"/>
    </xf>
    <xf numFmtId="166" fontId="6" fillId="0" borderId="6" xfId="0" applyNumberFormat="1" applyFont="1" applyBorder="1" applyAlignment="1">
      <alignment horizontal="center" vertical="center" shrinkToFit="1"/>
    </xf>
    <xf numFmtId="165" fontId="6" fillId="0" borderId="8" xfId="0" applyNumberFormat="1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167" fontId="2" fillId="0" borderId="18" xfId="0" applyNumberFormat="1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shrinkToFit="1"/>
    </xf>
    <xf numFmtId="1" fontId="2" fillId="0" borderId="0" xfId="0" applyNumberFormat="1" applyFont="1" applyAlignment="1">
      <alignment horizontal="left" vertical="top"/>
    </xf>
    <xf numFmtId="1" fontId="2" fillId="0" borderId="10" xfId="0" applyNumberFormat="1" applyFont="1" applyBorder="1" applyAlignment="1">
      <alignment horizontal="center" vertical="center" shrinkToFit="1"/>
    </xf>
    <xf numFmtId="0" fontId="4" fillId="0" borderId="4" xfId="0" applyFont="1" applyBorder="1" applyAlignment="1">
      <alignment horizontal="left" vertical="center" wrapText="1"/>
    </xf>
    <xf numFmtId="1" fontId="2" fillId="0" borderId="9" xfId="0" applyNumberFormat="1" applyFont="1" applyBorder="1" applyAlignment="1">
      <alignment horizontal="center" vertical="center" shrinkToFit="1"/>
    </xf>
    <xf numFmtId="166" fontId="6" fillId="0" borderId="9" xfId="0" applyNumberFormat="1" applyFont="1" applyBorder="1" applyAlignment="1">
      <alignment horizontal="center" vertical="center" shrinkToFit="1"/>
    </xf>
    <xf numFmtId="165" fontId="6" fillId="0" borderId="10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wrapText="1"/>
    </xf>
    <xf numFmtId="0" fontId="2" fillId="9" borderId="0" xfId="0" applyFont="1" applyFill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167" fontId="2" fillId="0" borderId="2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shrinkToFit="1"/>
    </xf>
    <xf numFmtId="0" fontId="2" fillId="0" borderId="2" xfId="0" applyFont="1" applyBorder="1" applyAlignment="1">
      <alignment horizontal="center" vertical="center" wrapText="1"/>
    </xf>
    <xf numFmtId="1" fontId="2" fillId="0" borderId="0" xfId="0" quotePrefix="1" applyNumberFormat="1" applyFont="1" applyAlignment="1">
      <alignment horizontal="center" vertical="center" shrinkToFit="1"/>
    </xf>
    <xf numFmtId="1" fontId="2" fillId="0" borderId="10" xfId="0" quotePrefix="1" applyNumberFormat="1" applyFont="1" applyBorder="1" applyAlignment="1">
      <alignment horizontal="center" vertical="center" shrinkToFit="1"/>
    </xf>
    <xf numFmtId="167" fontId="2" fillId="0" borderId="2" xfId="0" applyNumberFormat="1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wrapText="1"/>
    </xf>
    <xf numFmtId="1" fontId="11" fillId="7" borderId="0" xfId="0" applyNumberFormat="1" applyFont="1" applyFill="1" applyAlignment="1">
      <alignment horizontal="left" indent="1" shrinkToFit="1"/>
    </xf>
    <xf numFmtId="0" fontId="11" fillId="7" borderId="0" xfId="0" applyFont="1" applyFill="1" applyAlignment="1">
      <alignment horizontal="left" wrapText="1"/>
    </xf>
    <xf numFmtId="1" fontId="11" fillId="7" borderId="0" xfId="0" applyNumberFormat="1" applyFont="1" applyFill="1" applyAlignment="1">
      <alignment horizontal="center" vertical="center" shrinkToFit="1"/>
    </xf>
    <xf numFmtId="0" fontId="11" fillId="3" borderId="0" xfId="0" applyFont="1" applyFill="1" applyAlignment="1">
      <alignment horizontal="left" vertical="top" wrapText="1"/>
    </xf>
    <xf numFmtId="0" fontId="11" fillId="4" borderId="0" xfId="0" applyFont="1" applyFill="1" applyAlignment="1">
      <alignment horizontal="center" vertical="center"/>
    </xf>
    <xf numFmtId="1" fontId="11" fillId="4" borderId="0" xfId="0" applyNumberFormat="1" applyFont="1" applyFill="1" applyAlignment="1">
      <alignment horizontal="center" vertical="center" shrinkToFit="1"/>
    </xf>
    <xf numFmtId="1" fontId="11" fillId="4" borderId="0" xfId="0" applyNumberFormat="1" applyFont="1" applyFill="1" applyAlignment="1">
      <alignment horizontal="left" indent="1" shrinkToFit="1"/>
    </xf>
    <xf numFmtId="0" fontId="11" fillId="4" borderId="0" xfId="0" applyFont="1" applyFill="1" applyAlignment="1">
      <alignment horizontal="left" wrapText="1"/>
    </xf>
    <xf numFmtId="166" fontId="11" fillId="4" borderId="0" xfId="0" applyNumberFormat="1" applyFont="1" applyFill="1" applyAlignment="1">
      <alignment horizontal="center" vertical="center" shrinkToFit="1"/>
    </xf>
    <xf numFmtId="165" fontId="11" fillId="4" borderId="0" xfId="0" applyNumberFormat="1" applyFont="1" applyFill="1" applyAlignment="1">
      <alignment horizontal="center" vertical="center" shrinkToFit="1"/>
    </xf>
    <xf numFmtId="0" fontId="11" fillId="4" borderId="0" xfId="0" applyFont="1" applyFill="1" applyAlignment="1">
      <alignment horizontal="left" vertical="top" wrapText="1"/>
    </xf>
    <xf numFmtId="0" fontId="11" fillId="4" borderId="0" xfId="0" applyFont="1" applyFill="1" applyAlignment="1">
      <alignment horizontal="center" vertical="center" wrapText="1"/>
    </xf>
    <xf numFmtId="0" fontId="11" fillId="9" borderId="0" xfId="0" applyFont="1" applyFill="1" applyAlignment="1">
      <alignment horizontal="center" vertical="center" wrapText="1"/>
    </xf>
    <xf numFmtId="167" fontId="11" fillId="4" borderId="0" xfId="0" applyNumberFormat="1" applyFont="1" applyFill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1" fontId="2" fillId="0" borderId="17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wrapText="1"/>
    </xf>
    <xf numFmtId="1" fontId="2" fillId="0" borderId="14" xfId="0" applyNumberFormat="1" applyFont="1" applyBorder="1" applyAlignment="1">
      <alignment horizontal="center" vertical="center" shrinkToFit="1"/>
    </xf>
    <xf numFmtId="166" fontId="6" fillId="0" borderId="14" xfId="0" applyNumberFormat="1" applyFont="1" applyBorder="1" applyAlignment="1">
      <alignment horizontal="center" vertical="center" shrinkToFit="1"/>
    </xf>
    <xf numFmtId="165" fontId="6" fillId="0" borderId="17" xfId="0" applyNumberFormat="1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wrapText="1"/>
    </xf>
    <xf numFmtId="1" fontId="2" fillId="0" borderId="16" xfId="0" quotePrefix="1" applyNumberFormat="1" applyFont="1" applyBorder="1" applyAlignment="1">
      <alignment horizontal="center" vertical="center" shrinkToFit="1"/>
    </xf>
    <xf numFmtId="167" fontId="2" fillId="0" borderId="16" xfId="0" quotePrefix="1" applyNumberFormat="1" applyFont="1" applyBorder="1" applyAlignment="1">
      <alignment horizontal="center" vertical="center" wrapText="1"/>
    </xf>
    <xf numFmtId="0" fontId="2" fillId="0" borderId="17" xfId="0" quotePrefix="1" applyFont="1" applyBorder="1" applyAlignment="1">
      <alignment horizontal="center" vertical="center" wrapText="1"/>
    </xf>
    <xf numFmtId="1" fontId="2" fillId="0" borderId="14" xfId="0" quotePrefix="1" applyNumberFormat="1" applyFont="1" applyBorder="1" applyAlignment="1">
      <alignment horizontal="center" vertical="center" shrinkToFit="1"/>
    </xf>
    <xf numFmtId="1" fontId="2" fillId="0" borderId="17" xfId="0" quotePrefix="1" applyNumberFormat="1" applyFont="1" applyBorder="1" applyAlignment="1">
      <alignment horizontal="center" vertical="center" shrinkToFit="1"/>
    </xf>
    <xf numFmtId="0" fontId="2" fillId="0" borderId="14" xfId="0" quotePrefix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1" fontId="2" fillId="0" borderId="18" xfId="0" applyNumberFormat="1" applyFont="1" applyBorder="1" applyAlignment="1">
      <alignment horizontal="center" vertical="center" shrinkToFit="1"/>
    </xf>
    <xf numFmtId="167" fontId="2" fillId="0" borderId="18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" fontId="24" fillId="4" borderId="12" xfId="0" applyNumberFormat="1" applyFont="1" applyFill="1" applyBorder="1" applyAlignment="1">
      <alignment horizontal="center" vertical="center" wrapText="1"/>
    </xf>
    <xf numFmtId="1" fontId="2" fillId="0" borderId="16" xfId="0" applyNumberFormat="1" applyFont="1" applyBorder="1" applyAlignment="1">
      <alignment horizontal="center" vertical="center" shrinkToFit="1"/>
    </xf>
    <xf numFmtId="167" fontId="2" fillId="0" borderId="16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" fontId="19" fillId="8" borderId="0" xfId="0" quotePrefix="1" applyNumberFormat="1" applyFont="1" applyFill="1" applyAlignment="1">
      <alignment horizontal="center" vertical="center" shrinkToFit="1"/>
    </xf>
    <xf numFmtId="1" fontId="19" fillId="8" borderId="0" xfId="0" applyNumberFormat="1" applyFont="1" applyFill="1" applyAlignment="1">
      <alignment horizontal="center" vertical="center" shrinkToFit="1"/>
    </xf>
    <xf numFmtId="166" fontId="20" fillId="8" borderId="0" xfId="0" applyNumberFormat="1" applyFont="1" applyFill="1" applyAlignment="1">
      <alignment horizontal="center" vertical="center" shrinkToFit="1"/>
    </xf>
    <xf numFmtId="165" fontId="20" fillId="8" borderId="0" xfId="0" applyNumberFormat="1" applyFont="1" applyFill="1" applyAlignment="1">
      <alignment horizontal="center" vertical="center" shrinkToFit="1"/>
    </xf>
    <xf numFmtId="0" fontId="21" fillId="3" borderId="0" xfId="0" applyFont="1" applyFill="1" applyAlignment="1">
      <alignment horizontal="center" vertical="center" wrapText="1"/>
    </xf>
    <xf numFmtId="1" fontId="21" fillId="8" borderId="21" xfId="0" applyNumberFormat="1" applyFont="1" applyFill="1" applyBorder="1" applyAlignment="1">
      <alignment horizontal="center" vertical="center" shrinkToFit="1"/>
    </xf>
    <xf numFmtId="167" fontId="21" fillId="8" borderId="21" xfId="0" applyNumberFormat="1" applyFont="1" applyFill="1" applyBorder="1" applyAlignment="1">
      <alignment horizontal="center" vertical="center" wrapText="1"/>
    </xf>
    <xf numFmtId="1" fontId="17" fillId="8" borderId="22" xfId="0" applyNumberFormat="1" applyFont="1" applyFill="1" applyBorder="1" applyAlignment="1">
      <alignment horizontal="center" vertical="center" wrapText="1"/>
    </xf>
    <xf numFmtId="1" fontId="17" fillId="8" borderId="21" xfId="0" applyNumberFormat="1" applyFont="1" applyFill="1" applyBorder="1" applyAlignment="1">
      <alignment horizontal="center" vertical="center" wrapText="1"/>
    </xf>
    <xf numFmtId="1" fontId="17" fillId="8" borderId="23" xfId="0" applyNumberFormat="1" applyFont="1" applyFill="1" applyBorder="1" applyAlignment="1">
      <alignment horizontal="center" vertical="center" wrapText="1"/>
    </xf>
    <xf numFmtId="1" fontId="19" fillId="7" borderId="0" xfId="0" applyNumberFormat="1" applyFont="1" applyFill="1" applyAlignment="1">
      <alignment horizontal="center" vertical="center" shrinkToFit="1"/>
    </xf>
    <xf numFmtId="0" fontId="19" fillId="0" borderId="0" xfId="0" applyFont="1" applyAlignment="1">
      <alignment horizontal="left" vertical="top"/>
    </xf>
    <xf numFmtId="1" fontId="5" fillId="0" borderId="0" xfId="0" applyNumberFormat="1" applyFont="1" applyAlignment="1">
      <alignment horizontal="right" shrinkToFit="1"/>
    </xf>
    <xf numFmtId="1" fontId="5" fillId="0" borderId="0" xfId="0" quotePrefix="1" applyNumberFormat="1" applyFont="1" applyAlignment="1">
      <alignment horizontal="left" indent="1" shrinkToFit="1"/>
    </xf>
    <xf numFmtId="1" fontId="5" fillId="7" borderId="0" xfId="0" quotePrefix="1" applyNumberFormat="1" applyFont="1" applyFill="1" applyAlignment="1">
      <alignment horizontal="left" indent="1" shrinkToFit="1"/>
    </xf>
    <xf numFmtId="0" fontId="1" fillId="0" borderId="0" xfId="0" applyFont="1" applyAlignment="1">
      <alignment horizontal="center" wrapText="1"/>
    </xf>
    <xf numFmtId="0" fontId="1" fillId="7" borderId="0" xfId="0" applyFont="1" applyFill="1" applyAlignment="1">
      <alignment horizontal="center" wrapText="1"/>
    </xf>
    <xf numFmtId="1" fontId="5" fillId="0" borderId="0" xfId="0" applyNumberFormat="1" applyFont="1" applyAlignment="1">
      <alignment horizontal="left" indent="1" shrinkToFit="1"/>
    </xf>
    <xf numFmtId="0" fontId="4" fillId="0" borderId="0" xfId="0" applyFont="1" applyAlignment="1">
      <alignment horizontal="center" vertical="top" wrapText="1"/>
    </xf>
    <xf numFmtId="165" fontId="6" fillId="0" borderId="0" xfId="0" applyNumberFormat="1" applyFont="1" applyAlignment="1">
      <alignment horizontal="right" vertical="top" shrinkToFit="1"/>
    </xf>
    <xf numFmtId="0" fontId="2" fillId="0" borderId="0" xfId="0" applyFont="1" applyAlignment="1">
      <alignment horizontal="left" vertical="top" wrapText="1"/>
    </xf>
    <xf numFmtId="167" fontId="5" fillId="0" borderId="0" xfId="0" applyNumberFormat="1" applyFont="1" applyAlignment="1">
      <alignment horizontal="right" wrapText="1"/>
    </xf>
    <xf numFmtId="165" fontId="5" fillId="0" borderId="0" xfId="0" applyNumberFormat="1" applyFont="1" applyAlignment="1">
      <alignment horizontal="right" shrinkToFi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1" fontId="5" fillId="0" borderId="0" xfId="0" applyNumberFormat="1" applyFont="1" applyAlignment="1">
      <alignment horizontal="center" vertical="top" shrinkToFit="1"/>
    </xf>
    <xf numFmtId="0" fontId="7" fillId="0" borderId="0" xfId="0" applyFont="1" applyAlignment="1">
      <alignment horizontal="left" vertical="top" wrapText="1" indent="1"/>
    </xf>
    <xf numFmtId="166" fontId="2" fillId="0" borderId="0" xfId="0" applyNumberFormat="1" applyFont="1" applyAlignment="1">
      <alignment horizontal="left" vertical="top"/>
    </xf>
    <xf numFmtId="0" fontId="20" fillId="0" borderId="5" xfId="0" applyFont="1" applyBorder="1" applyAlignment="1">
      <alignment horizontal="center" vertical="center" wrapText="1"/>
    </xf>
    <xf numFmtId="1" fontId="2" fillId="0" borderId="9" xfId="0" quotePrefix="1" applyNumberFormat="1" applyFont="1" applyBorder="1" applyAlignment="1">
      <alignment horizontal="center" vertical="center" shrinkToFi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2" fillId="0" borderId="10" xfId="0" quotePrefix="1" applyFont="1" applyBorder="1" applyAlignment="1">
      <alignment horizontal="center" vertical="center" wrapText="1"/>
    </xf>
    <xf numFmtId="0" fontId="2" fillId="0" borderId="15" xfId="0" quotePrefix="1" applyFont="1" applyBorder="1" applyAlignment="1">
      <alignment horizontal="center" vertical="center" wrapText="1"/>
    </xf>
    <xf numFmtId="0" fontId="2" fillId="0" borderId="7" xfId="0" quotePrefix="1" applyFont="1" applyBorder="1" applyAlignment="1">
      <alignment horizontal="center" vertical="center" wrapText="1"/>
    </xf>
    <xf numFmtId="0" fontId="2" fillId="0" borderId="8" xfId="0" quotePrefix="1" applyFont="1" applyBorder="1" applyAlignment="1">
      <alignment horizontal="center" vertical="center" wrapText="1"/>
    </xf>
    <xf numFmtId="1" fontId="1" fillId="10" borderId="11" xfId="0" applyNumberFormat="1" applyFont="1" applyFill="1" applyBorder="1" applyAlignment="1">
      <alignment horizontal="center" vertical="center"/>
    </xf>
    <xf numFmtId="1" fontId="1" fillId="10" borderId="12" xfId="0" applyNumberFormat="1" applyFont="1" applyFill="1" applyBorder="1" applyAlignment="1">
      <alignment horizontal="center" vertical="center"/>
    </xf>
    <xf numFmtId="1" fontId="1" fillId="10" borderId="13" xfId="0" applyNumberFormat="1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1" fontId="11" fillId="4" borderId="17" xfId="0" applyNumberFormat="1" applyFont="1" applyFill="1" applyBorder="1" applyAlignment="1">
      <alignment horizontal="center" vertical="center" shrinkToFit="1"/>
    </xf>
    <xf numFmtId="0" fontId="11" fillId="4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166" fontId="6" fillId="4" borderId="14" xfId="0" applyNumberFormat="1" applyFont="1" applyFill="1" applyBorder="1" applyAlignment="1">
      <alignment horizontal="center" vertical="center" shrinkToFit="1"/>
    </xf>
    <xf numFmtId="165" fontId="6" fillId="4" borderId="17" xfId="0" applyNumberFormat="1" applyFont="1" applyFill="1" applyBorder="1" applyAlignment="1">
      <alignment horizontal="center" vertical="center" shrinkToFit="1"/>
    </xf>
    <xf numFmtId="1" fontId="11" fillId="4" borderId="14" xfId="0" applyNumberFormat="1" applyFont="1" applyFill="1" applyBorder="1" applyAlignment="1">
      <alignment horizontal="center" vertical="center" wrapText="1"/>
    </xf>
    <xf numFmtId="0" fontId="24" fillId="4" borderId="15" xfId="0" applyFont="1" applyFill="1" applyBorder="1" applyAlignment="1">
      <alignment horizontal="center" vertical="center" wrapText="1"/>
    </xf>
    <xf numFmtId="0" fontId="11" fillId="9" borderId="15" xfId="0" applyFont="1" applyFill="1" applyBorder="1" applyAlignment="1">
      <alignment horizontal="center" vertical="center" wrapText="1"/>
    </xf>
    <xf numFmtId="1" fontId="11" fillId="4" borderId="16" xfId="0" applyNumberFormat="1" applyFont="1" applyFill="1" applyBorder="1" applyAlignment="1">
      <alignment horizontal="center" vertical="center" shrinkToFit="1"/>
    </xf>
    <xf numFmtId="167" fontId="11" fillId="4" borderId="16" xfId="0" applyNumberFormat="1" applyFont="1" applyFill="1" applyBorder="1" applyAlignment="1">
      <alignment horizontal="center" vertical="center" wrapText="1"/>
    </xf>
    <xf numFmtId="0" fontId="11" fillId="9" borderId="16" xfId="0" applyFont="1" applyFill="1" applyBorder="1" applyAlignment="1">
      <alignment horizontal="center" vertical="center" wrapText="1"/>
    </xf>
    <xf numFmtId="1" fontId="11" fillId="4" borderId="14" xfId="0" applyNumberFormat="1" applyFont="1" applyFill="1" applyBorder="1" applyAlignment="1">
      <alignment horizontal="center" vertical="center" shrinkToFit="1"/>
    </xf>
    <xf numFmtId="1" fontId="11" fillId="4" borderId="15" xfId="0" applyNumberFormat="1" applyFont="1" applyFill="1" applyBorder="1" applyAlignment="1">
      <alignment horizontal="center" vertical="center" wrapText="1"/>
    </xf>
    <xf numFmtId="1" fontId="11" fillId="4" borderId="17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1" fontId="1" fillId="4" borderId="13" xfId="0" applyNumberFormat="1" applyFont="1" applyFill="1" applyBorder="1" applyAlignment="1">
      <alignment horizontal="center" vertical="center" shrinkToFit="1"/>
    </xf>
    <xf numFmtId="1" fontId="1" fillId="7" borderId="0" xfId="0" applyNumberFormat="1" applyFont="1" applyFill="1" applyBorder="1" applyAlignment="1">
      <alignment horizontal="left" indent="1" shrinkToFit="1"/>
    </xf>
    <xf numFmtId="0" fontId="1" fillId="4" borderId="5" xfId="0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7" borderId="0" xfId="0" applyFont="1" applyFill="1" applyBorder="1" applyAlignment="1">
      <alignment horizontal="left" wrapText="1"/>
    </xf>
    <xf numFmtId="1" fontId="1" fillId="7" borderId="0" xfId="0" applyNumberFormat="1" applyFont="1" applyFill="1" applyBorder="1" applyAlignment="1">
      <alignment horizontal="center" vertical="center" shrinkToFit="1"/>
    </xf>
    <xf numFmtId="166" fontId="4" fillId="4" borderId="11" xfId="0" applyNumberFormat="1" applyFont="1" applyFill="1" applyBorder="1" applyAlignment="1">
      <alignment horizontal="center" vertical="center" shrinkToFit="1"/>
    </xf>
    <xf numFmtId="165" fontId="4" fillId="4" borderId="13" xfId="0" applyNumberFormat="1" applyFont="1" applyFill="1" applyBorder="1" applyAlignment="1">
      <alignment horizontal="center" vertical="center" shrinkToFit="1"/>
    </xf>
    <xf numFmtId="0" fontId="1" fillId="3" borderId="0" xfId="0" applyFont="1" applyFill="1" applyBorder="1" applyAlignment="1">
      <alignment horizontal="left" vertical="top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1" fillId="9" borderId="12" xfId="0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shrinkToFit="1"/>
    </xf>
    <xf numFmtId="167" fontId="1" fillId="4" borderId="19" xfId="0" applyNumberFormat="1" applyFont="1" applyFill="1" applyBorder="1" applyAlignment="1">
      <alignment horizontal="center" vertical="center" wrapText="1"/>
    </xf>
    <xf numFmtId="0" fontId="1" fillId="9" borderId="19" xfId="0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shrinkToFi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/>
    </xf>
    <xf numFmtId="0" fontId="4" fillId="0" borderId="14" xfId="0" applyFont="1" applyFill="1" applyBorder="1" applyAlignment="1">
      <alignment horizontal="center" vertical="center"/>
    </xf>
    <xf numFmtId="1" fontId="4" fillId="0" borderId="17" xfId="0" applyNumberFormat="1" applyFont="1" applyFill="1" applyBorder="1" applyAlignment="1">
      <alignment horizontal="center" vertical="center" shrinkToFit="1"/>
    </xf>
    <xf numFmtId="1" fontId="4" fillId="7" borderId="0" xfId="0" applyNumberFormat="1" applyFont="1" applyFill="1" applyBorder="1" applyAlignment="1">
      <alignment horizontal="left" indent="1" shrinkToFit="1"/>
    </xf>
    <xf numFmtId="1" fontId="4" fillId="7" borderId="0" xfId="0" applyNumberFormat="1" applyFont="1" applyFill="1" applyBorder="1" applyAlignment="1">
      <alignment horizontal="center" vertical="center" shrinkToFit="1"/>
    </xf>
    <xf numFmtId="0" fontId="4" fillId="3" borderId="0" xfId="0" applyFont="1" applyFill="1" applyBorder="1" applyAlignment="1">
      <alignment horizontal="left" vertical="top" wrapText="1"/>
    </xf>
    <xf numFmtId="0" fontId="4" fillId="5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9" borderId="15" xfId="0" applyFont="1" applyFill="1" applyBorder="1" applyAlignment="1">
      <alignment horizontal="center" vertical="center" wrapText="1"/>
    </xf>
    <xf numFmtId="1" fontId="4" fillId="0" borderId="16" xfId="0" applyNumberFormat="1" applyFont="1" applyFill="1" applyBorder="1" applyAlignment="1">
      <alignment horizontal="center" vertical="center" shrinkToFit="1"/>
    </xf>
    <xf numFmtId="167" fontId="4" fillId="0" borderId="16" xfId="0" applyNumberFormat="1" applyFont="1" applyFill="1" applyBorder="1" applyAlignment="1">
      <alignment horizontal="center" vertical="center" wrapText="1"/>
    </xf>
    <xf numFmtId="0" fontId="4" fillId="9" borderId="16" xfId="0" applyFont="1" applyFill="1" applyBorder="1" applyAlignment="1">
      <alignment horizontal="center" vertical="center" wrapText="1"/>
    </xf>
    <xf numFmtId="1" fontId="4" fillId="0" borderId="14" xfId="0" applyNumberFormat="1" applyFont="1" applyFill="1" applyBorder="1" applyAlignment="1">
      <alignment horizontal="center" vertical="center" shrinkToFit="1"/>
    </xf>
    <xf numFmtId="0" fontId="4" fillId="0" borderId="14" xfId="0" quotePrefix="1" applyFont="1" applyFill="1" applyBorder="1" applyAlignment="1">
      <alignment horizontal="center" vertical="center" wrapText="1"/>
    </xf>
    <xf numFmtId="0" fontId="4" fillId="0" borderId="15" xfId="0" quotePrefix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/>
    </xf>
    <xf numFmtId="0" fontId="4" fillId="0" borderId="1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164" fontId="1" fillId="0" borderId="6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left" vertical="center" wrapText="1"/>
    </xf>
    <xf numFmtId="1" fontId="11" fillId="4" borderId="15" xfId="0" applyNumberFormat="1" applyFont="1" applyFill="1" applyBorder="1" applyAlignment="1">
      <alignment horizontal="center" vertical="center" shrinkToFit="1"/>
    </xf>
    <xf numFmtId="0" fontId="26" fillId="0" borderId="5" xfId="0" applyFont="1" applyBorder="1" applyAlignment="1">
      <alignment horizontal="center" vertical="center" wrapText="1"/>
    </xf>
    <xf numFmtId="1" fontId="1" fillId="7" borderId="0" xfId="0" applyNumberFormat="1" applyFont="1" applyFill="1" applyAlignment="1">
      <alignment horizontal="left" indent="1" shrinkToFit="1"/>
    </xf>
    <xf numFmtId="0" fontId="1" fillId="7" borderId="0" xfId="0" applyFont="1" applyFill="1" applyAlignment="1">
      <alignment horizontal="left" wrapText="1"/>
    </xf>
    <xf numFmtId="1" fontId="1" fillId="7" borderId="0" xfId="0" applyNumberFormat="1" applyFont="1" applyFill="1" applyAlignment="1">
      <alignment horizontal="center" vertical="center" shrinkToFit="1"/>
    </xf>
    <xf numFmtId="0" fontId="1" fillId="3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4" fillId="0" borderId="14" xfId="0" applyFont="1" applyBorder="1" applyAlignment="1">
      <alignment horizontal="center" vertical="center"/>
    </xf>
    <xf numFmtId="1" fontId="4" fillId="0" borderId="17" xfId="0" applyNumberFormat="1" applyFont="1" applyBorder="1" applyAlignment="1">
      <alignment horizontal="center" vertical="center" shrinkToFit="1"/>
    </xf>
    <xf numFmtId="1" fontId="4" fillId="7" borderId="0" xfId="0" applyNumberFormat="1" applyFont="1" applyFill="1" applyAlignment="1">
      <alignment horizontal="left" indent="1" shrinkToFit="1"/>
    </xf>
    <xf numFmtId="1" fontId="4" fillId="7" borderId="0" xfId="0" applyNumberFormat="1" applyFont="1" applyFill="1" applyAlignment="1">
      <alignment horizontal="center" vertical="center" shrinkToFit="1"/>
    </xf>
    <xf numFmtId="166" fontId="4" fillId="0" borderId="14" xfId="0" applyNumberFormat="1" applyFont="1" applyBorder="1" applyAlignment="1">
      <alignment horizontal="center" vertical="center" shrinkToFit="1"/>
    </xf>
    <xf numFmtId="165" fontId="4" fillId="0" borderId="17" xfId="0" applyNumberFormat="1" applyFont="1" applyBorder="1" applyAlignment="1">
      <alignment horizontal="center" vertical="center" shrinkToFit="1"/>
    </xf>
    <xf numFmtId="0" fontId="4" fillId="3" borderId="0" xfId="0" applyFont="1" applyFill="1" applyAlignment="1">
      <alignment horizontal="left" vertical="top" wrapText="1"/>
    </xf>
    <xf numFmtId="0" fontId="4" fillId="0" borderId="15" xfId="0" applyFont="1" applyBorder="1" applyAlignment="1">
      <alignment horizontal="center" vertical="center" wrapText="1"/>
    </xf>
    <xf numFmtId="1" fontId="4" fillId="0" borderId="16" xfId="0" applyNumberFormat="1" applyFont="1" applyBorder="1" applyAlignment="1">
      <alignment horizontal="center" vertical="center" shrinkToFit="1"/>
    </xf>
    <xf numFmtId="167" fontId="4" fillId="0" borderId="16" xfId="0" applyNumberFormat="1" applyFont="1" applyBorder="1" applyAlignment="1">
      <alignment horizontal="center" vertical="center" wrapText="1"/>
    </xf>
    <xf numFmtId="1" fontId="4" fillId="0" borderId="14" xfId="0" applyNumberFormat="1" applyFont="1" applyBorder="1" applyAlignment="1">
      <alignment horizontal="center" vertical="center" shrinkToFit="1"/>
    </xf>
    <xf numFmtId="0" fontId="4" fillId="0" borderId="14" xfId="0" quotePrefix="1" applyFont="1" applyBorder="1" applyAlignment="1">
      <alignment horizontal="center" vertical="center" wrapText="1"/>
    </xf>
    <xf numFmtId="0" fontId="4" fillId="0" borderId="15" xfId="0" quotePrefix="1" applyFont="1" applyBorder="1" applyAlignment="1">
      <alignment horizontal="center" vertical="center" wrapText="1"/>
    </xf>
    <xf numFmtId="0" fontId="4" fillId="0" borderId="17" xfId="0" quotePrefix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4" fillId="0" borderId="1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shrinkToFit="1"/>
    </xf>
    <xf numFmtId="165" fontId="6" fillId="0" borderId="0" xfId="0" applyNumberFormat="1" applyFont="1" applyAlignment="1">
      <alignment horizontal="center" vertical="center" shrinkToFit="1"/>
    </xf>
    <xf numFmtId="0" fontId="2" fillId="5" borderId="0" xfId="0" applyFont="1" applyFill="1" applyAlignment="1">
      <alignment horizontal="center" vertical="center" wrapText="1"/>
    </xf>
    <xf numFmtId="167" fontId="2" fillId="0" borderId="0" xfId="0" applyNumberFormat="1" applyFont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2" fillId="7" borderId="0" xfId="0" applyFont="1" applyFill="1" applyBorder="1" applyAlignment="1">
      <alignment horizontal="left" vertical="top" wrapText="1"/>
    </xf>
    <xf numFmtId="167" fontId="2" fillId="0" borderId="0" xfId="0" applyNumberFormat="1" applyFont="1" applyFill="1" applyBorder="1" applyAlignment="1">
      <alignment horizontal="left" vertical="top"/>
    </xf>
    <xf numFmtId="0" fontId="24" fillId="0" borderId="0" xfId="0" applyFont="1" applyAlignment="1">
      <alignment horizontal="center" vertical="top"/>
    </xf>
    <xf numFmtId="0" fontId="24" fillId="7" borderId="0" xfId="0" applyFont="1" applyFill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 shrinkToFit="1"/>
    </xf>
    <xf numFmtId="0" fontId="24" fillId="7" borderId="0" xfId="0" applyFont="1" applyFill="1" applyAlignment="1">
      <alignment horizontal="center" vertical="top" wrapText="1"/>
    </xf>
    <xf numFmtId="0" fontId="2" fillId="7" borderId="0" xfId="0" applyFont="1" applyFill="1" applyAlignment="1">
      <alignment horizontal="left" vertical="top" wrapText="1"/>
    </xf>
    <xf numFmtId="167" fontId="2" fillId="0" borderId="0" xfId="0" applyNumberFormat="1" applyFont="1" applyAlignment="1">
      <alignment horizontal="left" vertical="top"/>
    </xf>
    <xf numFmtId="0" fontId="11" fillId="4" borderId="0" xfId="0" applyFont="1" applyFill="1" applyAlignment="1">
      <alignment horizontal="center" vertical="top" wrapText="1"/>
    </xf>
    <xf numFmtId="165" fontId="6" fillId="0" borderId="10" xfId="0" quotePrefix="1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center" wrapText="1"/>
    </xf>
    <xf numFmtId="0" fontId="24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left" vertical="top" wrapText="1" indent="1"/>
    </xf>
    <xf numFmtId="0" fontId="29" fillId="4" borderId="6" xfId="0" applyFont="1" applyFill="1" applyBorder="1" applyAlignment="1">
      <alignment horizontal="center" vertical="top" wrapText="1"/>
    </xf>
    <xf numFmtId="0" fontId="9" fillId="4" borderId="11" xfId="0" applyFont="1" applyFill="1" applyBorder="1" applyAlignment="1">
      <alignment horizontal="center" vertical="top" wrapText="1"/>
    </xf>
    <xf numFmtId="167" fontId="9" fillId="4" borderId="6" xfId="0" applyNumberFormat="1" applyFont="1" applyFill="1" applyBorder="1" applyAlignment="1">
      <alignment horizontal="center" vertical="center" wrapText="1"/>
    </xf>
    <xf numFmtId="167" fontId="9" fillId="4" borderId="8" xfId="0" applyNumberFormat="1" applyFont="1" applyFill="1" applyBorder="1" applyAlignment="1">
      <alignment horizontal="center" vertical="center" wrapText="1"/>
    </xf>
    <xf numFmtId="167" fontId="9" fillId="4" borderId="9" xfId="0" applyNumberFormat="1" applyFont="1" applyFill="1" applyBorder="1" applyAlignment="1">
      <alignment horizontal="center" vertical="center" wrapText="1"/>
    </xf>
    <xf numFmtId="167" fontId="9" fillId="4" borderId="10" xfId="0" applyNumberFormat="1" applyFont="1" applyFill="1" applyBorder="1" applyAlignment="1">
      <alignment horizontal="center" vertical="center" wrapText="1"/>
    </xf>
    <xf numFmtId="167" fontId="29" fillId="4" borderId="11" xfId="0" applyNumberFormat="1" applyFont="1" applyFill="1" applyBorder="1" applyAlignment="1">
      <alignment horizontal="center" vertical="center" wrapText="1"/>
    </xf>
    <xf numFmtId="167" fontId="9" fillId="4" borderId="13" xfId="0" applyNumberFormat="1" applyFont="1" applyFill="1" applyBorder="1" applyAlignment="1">
      <alignment horizontal="center" vertical="center" wrapText="1"/>
    </xf>
    <xf numFmtId="167" fontId="9" fillId="4" borderId="14" xfId="0" applyNumberFormat="1" applyFont="1" applyFill="1" applyBorder="1" applyAlignment="1">
      <alignment horizontal="center" vertical="center" wrapText="1"/>
    </xf>
    <xf numFmtId="167" fontId="9" fillId="4" borderId="17" xfId="0" applyNumberFormat="1" applyFont="1" applyFill="1" applyBorder="1" applyAlignment="1">
      <alignment horizontal="center" vertical="center" wrapText="1"/>
    </xf>
    <xf numFmtId="167" fontId="29" fillId="4" borderId="14" xfId="0" applyNumberFormat="1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167" fontId="9" fillId="4" borderId="7" xfId="0" applyNumberFormat="1" applyFont="1" applyFill="1" applyBorder="1" applyAlignment="1">
      <alignment horizontal="center" vertical="center" wrapText="1"/>
    </xf>
    <xf numFmtId="167" fontId="9" fillId="4" borderId="0" xfId="0" applyNumberFormat="1" applyFont="1" applyFill="1" applyBorder="1" applyAlignment="1">
      <alignment horizontal="center" vertical="center" wrapText="1"/>
    </xf>
    <xf numFmtId="167" fontId="29" fillId="4" borderId="12" xfId="0" applyNumberFormat="1" applyFont="1" applyFill="1" applyBorder="1" applyAlignment="1">
      <alignment horizontal="center" vertical="center" wrapText="1"/>
    </xf>
    <xf numFmtId="165" fontId="34" fillId="4" borderId="17" xfId="0" applyNumberFormat="1" applyFont="1" applyFill="1" applyBorder="1" applyAlignment="1">
      <alignment horizontal="center" vertical="center" shrinkToFit="1"/>
    </xf>
    <xf numFmtId="165" fontId="34" fillId="0" borderId="17" xfId="0" applyNumberFormat="1" applyFont="1" applyFill="1" applyBorder="1" applyAlignment="1">
      <alignment horizontal="center" vertical="center" shrinkToFit="1"/>
    </xf>
    <xf numFmtId="166" fontId="35" fillId="8" borderId="22" xfId="0" applyNumberFormat="1" applyFont="1" applyFill="1" applyBorder="1" applyAlignment="1">
      <alignment horizontal="center" vertical="center" shrinkToFit="1"/>
    </xf>
    <xf numFmtId="167" fontId="29" fillId="4" borderId="15" xfId="0" applyNumberFormat="1" applyFont="1" applyFill="1" applyBorder="1" applyAlignment="1">
      <alignment horizontal="center" vertical="center" wrapText="1"/>
    </xf>
    <xf numFmtId="165" fontId="33" fillId="8" borderId="23" xfId="0" applyNumberFormat="1" applyFont="1" applyFill="1" applyBorder="1" applyAlignment="1">
      <alignment horizontal="center" vertical="center" shrinkToFit="1"/>
    </xf>
    <xf numFmtId="0" fontId="30" fillId="0" borderId="5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167" fontId="9" fillId="4" borderId="0" xfId="0" applyNumberFormat="1" applyFont="1" applyFill="1" applyAlignment="1">
      <alignment horizontal="center" vertical="center" wrapText="1"/>
    </xf>
    <xf numFmtId="165" fontId="34" fillId="0" borderId="17" xfId="0" applyNumberFormat="1" applyFont="1" applyBorder="1" applyAlignment="1">
      <alignment horizontal="center" vertical="center" shrinkToFit="1"/>
    </xf>
    <xf numFmtId="0" fontId="8" fillId="0" borderId="0" xfId="0" applyFont="1" applyAlignment="1">
      <alignment horizontal="left" vertical="top" wrapText="1" indent="1"/>
    </xf>
    <xf numFmtId="0" fontId="4" fillId="0" borderId="0" xfId="0" applyFont="1" applyAlignment="1">
      <alignment horizontal="left" vertical="top" wrapText="1"/>
    </xf>
    <xf numFmtId="0" fontId="11" fillId="4" borderId="0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center"/>
    </xf>
    <xf numFmtId="166" fontId="4" fillId="0" borderId="9" xfId="0" applyNumberFormat="1" applyFont="1" applyFill="1" applyBorder="1" applyAlignment="1">
      <alignment horizontal="center" vertical="center" shrinkToFit="1"/>
    </xf>
    <xf numFmtId="165" fontId="4" fillId="0" borderId="10" xfId="0" applyNumberFormat="1" applyFont="1" applyFill="1" applyBorder="1" applyAlignment="1">
      <alignment horizontal="center" vertical="center" shrinkToFit="1"/>
    </xf>
    <xf numFmtId="166" fontId="4" fillId="0" borderId="14" xfId="0" applyNumberFormat="1" applyFont="1" applyFill="1" applyBorder="1" applyAlignment="1">
      <alignment horizontal="center" vertical="center" shrinkToFit="1"/>
    </xf>
    <xf numFmtId="165" fontId="4" fillId="0" borderId="17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167" fontId="9" fillId="4" borderId="11" xfId="0" applyNumberFormat="1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9" borderId="12" xfId="0" applyFont="1" applyFill="1" applyBorder="1" applyAlignment="1">
      <alignment horizontal="center" vertical="center" wrapText="1"/>
    </xf>
    <xf numFmtId="1" fontId="2" fillId="0" borderId="19" xfId="0" applyNumberFormat="1" applyFont="1" applyFill="1" applyBorder="1" applyAlignment="1">
      <alignment horizontal="center" vertical="center" shrinkToFit="1"/>
    </xf>
    <xf numFmtId="167" fontId="2" fillId="0" borderId="19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/>
    </xf>
    <xf numFmtId="0" fontId="2" fillId="0" borderId="11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1" fontId="2" fillId="7" borderId="26" xfId="0" applyNumberFormat="1" applyFont="1" applyFill="1" applyBorder="1" applyAlignment="1">
      <alignment horizontal="left" indent="1" shrinkToFi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7" borderId="26" xfId="0" applyFont="1" applyFill="1" applyBorder="1" applyAlignment="1">
      <alignment horizontal="left" wrapText="1"/>
    </xf>
    <xf numFmtId="0" fontId="9" fillId="0" borderId="28" xfId="0" applyFont="1" applyFill="1" applyBorder="1" applyAlignment="1">
      <alignment horizontal="center" vertical="center"/>
    </xf>
    <xf numFmtId="1" fontId="2" fillId="0" borderId="25" xfId="0" applyNumberFormat="1" applyFont="1" applyFill="1" applyBorder="1" applyAlignment="1">
      <alignment horizontal="center" vertical="center" shrinkToFit="1"/>
    </xf>
    <xf numFmtId="1" fontId="2" fillId="7" borderId="26" xfId="0" applyNumberFormat="1" applyFont="1" applyFill="1" applyBorder="1" applyAlignment="1">
      <alignment horizontal="center" vertical="center" shrinkToFit="1"/>
    </xf>
    <xf numFmtId="167" fontId="9" fillId="4" borderId="28" xfId="0" applyNumberFormat="1" applyFont="1" applyFill="1" applyBorder="1" applyAlignment="1">
      <alignment horizontal="center" vertical="center" wrapText="1"/>
    </xf>
    <xf numFmtId="167" fontId="9" fillId="4" borderId="25" xfId="0" applyNumberFormat="1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left" vertical="top" wrapText="1"/>
    </xf>
    <xf numFmtId="0" fontId="2" fillId="5" borderId="28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9" borderId="29" xfId="0" applyFont="1" applyFill="1" applyBorder="1" applyAlignment="1">
      <alignment horizontal="center" vertical="center" wrapText="1"/>
    </xf>
    <xf numFmtId="1" fontId="2" fillId="0" borderId="30" xfId="0" applyNumberFormat="1" applyFont="1" applyFill="1" applyBorder="1" applyAlignment="1">
      <alignment horizontal="center" vertical="center" shrinkToFit="1"/>
    </xf>
    <xf numFmtId="167" fontId="2" fillId="0" borderId="30" xfId="0" applyNumberFormat="1" applyFont="1" applyFill="1" applyBorder="1" applyAlignment="1">
      <alignment horizontal="center" vertical="center" wrapText="1"/>
    </xf>
    <xf numFmtId="0" fontId="2" fillId="9" borderId="30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1" fontId="2" fillId="0" borderId="28" xfId="0" applyNumberFormat="1" applyFont="1" applyFill="1" applyBorder="1" applyAlignment="1">
      <alignment horizontal="center" vertical="center" shrinkToFit="1"/>
    </xf>
    <xf numFmtId="0" fontId="2" fillId="0" borderId="28" xfId="0" quotePrefix="1" applyFont="1" applyFill="1" applyBorder="1" applyAlignment="1">
      <alignment horizontal="center" vertical="center" wrapText="1"/>
    </xf>
    <xf numFmtId="0" fontId="2" fillId="0" borderId="29" xfId="0" quotePrefix="1" applyFont="1" applyFill="1" applyBorder="1" applyAlignment="1">
      <alignment horizontal="center" vertical="center" wrapText="1"/>
    </xf>
    <xf numFmtId="0" fontId="2" fillId="0" borderId="31" xfId="0" quotePrefix="1" applyFont="1" applyFill="1" applyBorder="1" applyAlignment="1">
      <alignment horizontal="center" vertical="center" wrapText="1"/>
    </xf>
    <xf numFmtId="0" fontId="11" fillId="4" borderId="32" xfId="0" applyFont="1" applyFill="1" applyBorder="1" applyAlignment="1">
      <alignment horizontal="left" wrapText="1"/>
    </xf>
    <xf numFmtId="0" fontId="11" fillId="4" borderId="33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/>
    </xf>
    <xf numFmtId="0" fontId="2" fillId="0" borderId="35" xfId="0" quotePrefix="1" applyFont="1" applyFill="1" applyBorder="1" applyAlignment="1">
      <alignment horizontal="center" vertical="center" wrapText="1"/>
    </xf>
    <xf numFmtId="0" fontId="11" fillId="4" borderId="32" xfId="0" applyFont="1" applyFill="1" applyBorder="1" applyAlignment="1">
      <alignment horizontal="center" vertical="center"/>
    </xf>
    <xf numFmtId="0" fontId="9" fillId="0" borderId="36" xfId="0" applyFont="1" applyFill="1" applyBorder="1" applyAlignment="1">
      <alignment horizontal="center" vertical="center"/>
    </xf>
    <xf numFmtId="0" fontId="2" fillId="0" borderId="37" xfId="0" quotePrefix="1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 wrapText="1"/>
    </xf>
    <xf numFmtId="0" fontId="1" fillId="4" borderId="38" xfId="0" applyFont="1" applyFill="1" applyBorder="1" applyAlignment="1">
      <alignment horizontal="center" vertical="center"/>
    </xf>
    <xf numFmtId="1" fontId="1" fillId="4" borderId="39" xfId="0" applyNumberFormat="1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/>
    </xf>
    <xf numFmtId="0" fontId="4" fillId="0" borderId="35" xfId="0" quotePrefix="1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11" fillId="4" borderId="40" xfId="0" applyFont="1" applyFill="1" applyBorder="1" applyAlignment="1">
      <alignment horizontal="center" vertical="center"/>
    </xf>
    <xf numFmtId="0" fontId="11" fillId="4" borderId="41" xfId="0" applyFont="1" applyFill="1" applyBorder="1" applyAlignment="1">
      <alignment horizontal="center" vertical="center"/>
    </xf>
    <xf numFmtId="1" fontId="11" fillId="7" borderId="42" xfId="0" applyNumberFormat="1" applyFont="1" applyFill="1" applyBorder="1" applyAlignment="1">
      <alignment horizontal="left" indent="1" shrinkToFit="1"/>
    </xf>
    <xf numFmtId="0" fontId="36" fillId="4" borderId="43" xfId="0" applyFont="1" applyFill="1" applyBorder="1" applyAlignment="1">
      <alignment horizontal="left" vertical="center" wrapText="1"/>
    </xf>
    <xf numFmtId="0" fontId="11" fillId="7" borderId="42" xfId="0" applyFont="1" applyFill="1" applyBorder="1" applyAlignment="1">
      <alignment horizontal="left" wrapText="1"/>
    </xf>
    <xf numFmtId="1" fontId="11" fillId="7" borderId="42" xfId="0" applyNumberFormat="1" applyFont="1" applyFill="1" applyBorder="1" applyAlignment="1">
      <alignment horizontal="center" vertical="center" shrinkToFit="1"/>
    </xf>
    <xf numFmtId="167" fontId="29" fillId="4" borderId="41" xfId="0" applyNumberFormat="1" applyFont="1" applyFill="1" applyBorder="1" applyAlignment="1">
      <alignment horizontal="center" vertical="center" wrapText="1"/>
    </xf>
    <xf numFmtId="167" fontId="9" fillId="4" borderId="44" xfId="0" applyNumberFormat="1" applyFont="1" applyFill="1" applyBorder="1" applyAlignment="1">
      <alignment horizontal="center" vertical="center" wrapText="1"/>
    </xf>
    <xf numFmtId="0" fontId="11" fillId="3" borderId="42" xfId="0" applyFont="1" applyFill="1" applyBorder="1" applyAlignment="1">
      <alignment horizontal="left" vertical="top" wrapText="1"/>
    </xf>
    <xf numFmtId="0" fontId="11" fillId="9" borderId="45" xfId="0" applyFont="1" applyFill="1" applyBorder="1" applyAlignment="1">
      <alignment horizontal="center" vertical="center" wrapText="1"/>
    </xf>
    <xf numFmtId="0" fontId="11" fillId="9" borderId="46" xfId="0" applyFont="1" applyFill="1" applyBorder="1" applyAlignment="1">
      <alignment horizontal="center" vertical="center" wrapText="1"/>
    </xf>
    <xf numFmtId="1" fontId="11" fillId="4" borderId="41" xfId="0" applyNumberFormat="1" applyFont="1" applyFill="1" applyBorder="1" applyAlignment="1">
      <alignment horizontal="center" vertical="center"/>
    </xf>
    <xf numFmtId="0" fontId="9" fillId="0" borderId="47" xfId="0" applyFont="1" applyFill="1" applyBorder="1" applyAlignment="1">
      <alignment horizontal="center" vertical="center"/>
    </xf>
    <xf numFmtId="1" fontId="2" fillId="0" borderId="48" xfId="0" applyNumberFormat="1" applyFont="1" applyFill="1" applyBorder="1" applyAlignment="1">
      <alignment horizontal="center" vertical="center" shrinkToFit="1"/>
    </xf>
    <xf numFmtId="0" fontId="4" fillId="0" borderId="49" xfId="0" applyFont="1" applyFill="1" applyBorder="1" applyAlignment="1">
      <alignment horizontal="left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0" fontId="9" fillId="0" borderId="50" xfId="0" applyFont="1" applyFill="1" applyBorder="1" applyAlignment="1">
      <alignment horizontal="center" vertical="center"/>
    </xf>
    <xf numFmtId="166" fontId="6" fillId="0" borderId="50" xfId="0" applyNumberFormat="1" applyFont="1" applyFill="1" applyBorder="1" applyAlignment="1">
      <alignment horizontal="center" vertical="center" shrinkToFit="1"/>
    </xf>
    <xf numFmtId="165" fontId="6" fillId="0" borderId="48" xfId="0" applyNumberFormat="1" applyFont="1" applyFill="1" applyBorder="1" applyAlignment="1">
      <alignment horizontal="center" vertical="center" shrinkToFit="1"/>
    </xf>
    <xf numFmtId="167" fontId="9" fillId="4" borderId="50" xfId="0" applyNumberFormat="1" applyFont="1" applyFill="1" applyBorder="1" applyAlignment="1">
      <alignment horizontal="center" vertical="center" wrapText="1"/>
    </xf>
    <xf numFmtId="167" fontId="9" fillId="4" borderId="48" xfId="0" applyNumberFormat="1" applyFont="1" applyFill="1" applyBorder="1" applyAlignment="1">
      <alignment horizontal="center" vertical="center" wrapText="1"/>
    </xf>
    <xf numFmtId="0" fontId="2" fillId="5" borderId="50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9" borderId="26" xfId="0" applyFont="1" applyFill="1" applyBorder="1" applyAlignment="1">
      <alignment horizontal="center" vertical="center" wrapText="1"/>
    </xf>
    <xf numFmtId="1" fontId="2" fillId="0" borderId="51" xfId="0" applyNumberFormat="1" applyFont="1" applyFill="1" applyBorder="1" applyAlignment="1">
      <alignment horizontal="center" vertical="center" shrinkToFit="1"/>
    </xf>
    <xf numFmtId="167" fontId="2" fillId="0" borderId="51" xfId="0" applyNumberFormat="1" applyFont="1" applyFill="1" applyBorder="1" applyAlignment="1">
      <alignment horizontal="center" vertical="center" wrapText="1"/>
    </xf>
    <xf numFmtId="0" fontId="2" fillId="9" borderId="51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 wrapText="1"/>
    </xf>
    <xf numFmtId="1" fontId="2" fillId="0" borderId="26" xfId="0" applyNumberFormat="1" applyFont="1" applyBorder="1" applyAlignment="1">
      <alignment horizontal="center"/>
    </xf>
    <xf numFmtId="0" fontId="2" fillId="0" borderId="50" xfId="0" applyFont="1" applyFill="1" applyBorder="1" applyAlignment="1">
      <alignment horizontal="center" vertical="center" wrapText="1"/>
    </xf>
    <xf numFmtId="0" fontId="2" fillId="0" borderId="52" xfId="0" applyFont="1" applyFill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/>
    </xf>
    <xf numFmtId="0" fontId="2" fillId="0" borderId="33" xfId="0" quotePrefix="1" applyFont="1" applyFill="1" applyBorder="1" applyAlignment="1">
      <alignment horizontal="center" vertical="center" wrapText="1"/>
    </xf>
    <xf numFmtId="0" fontId="11" fillId="4" borderId="53" xfId="0" applyFont="1" applyFill="1" applyBorder="1" applyAlignment="1">
      <alignment horizontal="center" vertical="center"/>
    </xf>
    <xf numFmtId="0" fontId="11" fillId="4" borderId="54" xfId="0" applyFont="1" applyFill="1" applyBorder="1" applyAlignment="1">
      <alignment horizontal="center" vertical="center"/>
    </xf>
    <xf numFmtId="0" fontId="36" fillId="4" borderId="55" xfId="0" applyFont="1" applyFill="1" applyBorder="1" applyAlignment="1">
      <alignment horizontal="left" vertical="center" wrapText="1"/>
    </xf>
    <xf numFmtId="0" fontId="11" fillId="4" borderId="54" xfId="0" applyFont="1" applyFill="1" applyBorder="1" applyAlignment="1">
      <alignment horizontal="center" vertical="center" wrapText="1"/>
    </xf>
    <xf numFmtId="0" fontId="11" fillId="4" borderId="56" xfId="0" applyFont="1" applyFill="1" applyBorder="1" applyAlignment="1">
      <alignment horizontal="center" vertical="center"/>
    </xf>
    <xf numFmtId="166" fontId="11" fillId="4" borderId="56" xfId="0" applyNumberFormat="1" applyFont="1" applyFill="1" applyBorder="1" applyAlignment="1">
      <alignment horizontal="center" vertical="center" shrinkToFit="1"/>
    </xf>
    <xf numFmtId="165" fontId="11" fillId="4" borderId="54" xfId="0" applyNumberFormat="1" applyFont="1" applyFill="1" applyBorder="1" applyAlignment="1">
      <alignment horizontal="center" vertical="center" shrinkToFit="1"/>
    </xf>
    <xf numFmtId="167" fontId="29" fillId="4" borderId="56" xfId="0" applyNumberFormat="1" applyFont="1" applyFill="1" applyBorder="1" applyAlignment="1">
      <alignment horizontal="center" vertical="center" wrapText="1"/>
    </xf>
    <xf numFmtId="167" fontId="9" fillId="4" borderId="54" xfId="0" applyNumberFormat="1" applyFont="1" applyFill="1" applyBorder="1" applyAlignment="1">
      <alignment horizontal="center" vertical="center" wrapText="1"/>
    </xf>
    <xf numFmtId="0" fontId="11" fillId="4" borderId="42" xfId="0" applyFont="1" applyFill="1" applyBorder="1" applyAlignment="1">
      <alignment horizontal="center" vertical="center"/>
    </xf>
    <xf numFmtId="0" fontId="11" fillId="9" borderId="42" xfId="0" applyFont="1" applyFill="1" applyBorder="1" applyAlignment="1">
      <alignment horizontal="center" vertical="center" wrapText="1"/>
    </xf>
    <xf numFmtId="1" fontId="11" fillId="4" borderId="56" xfId="0" applyNumberFormat="1" applyFont="1" applyFill="1" applyBorder="1" applyAlignment="1">
      <alignment horizontal="center" vertical="center" shrinkToFit="1"/>
    </xf>
    <xf numFmtId="1" fontId="11" fillId="4" borderId="54" xfId="0" applyNumberFormat="1" applyFont="1" applyFill="1" applyBorder="1" applyAlignment="1">
      <alignment horizontal="center" vertical="center" shrinkToFit="1"/>
    </xf>
    <xf numFmtId="1" fontId="11" fillId="4" borderId="42" xfId="0" applyNumberFormat="1" applyFont="1" applyFill="1" applyBorder="1" applyAlignment="1">
      <alignment horizontal="center" vertical="center" shrinkToFit="1"/>
    </xf>
    <xf numFmtId="1" fontId="11" fillId="4" borderId="57" xfId="0" applyNumberFormat="1" applyFont="1" applyFill="1" applyBorder="1" applyAlignment="1">
      <alignment horizontal="center" vertical="center" shrinkToFit="1"/>
    </xf>
    <xf numFmtId="0" fontId="9" fillId="0" borderId="47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167" fontId="9" fillId="4" borderId="26" xfId="0" applyNumberFormat="1" applyFont="1" applyFill="1" applyBorder="1" applyAlignment="1">
      <alignment horizontal="center" vertical="center" wrapText="1"/>
    </xf>
    <xf numFmtId="0" fontId="2" fillId="0" borderId="51" xfId="0" applyFont="1" applyFill="1" applyBorder="1" applyAlignment="1">
      <alignment horizontal="center" vertical="center" wrapText="1"/>
    </xf>
    <xf numFmtId="167" fontId="2" fillId="0" borderId="51" xfId="0" applyNumberFormat="1" applyFont="1" applyFill="1" applyBorder="1" applyAlignment="1">
      <alignment horizontal="center" vertical="center" shrinkToFit="1"/>
    </xf>
    <xf numFmtId="1" fontId="2" fillId="0" borderId="50" xfId="0" applyNumberFormat="1" applyFont="1" applyFill="1" applyBorder="1" applyAlignment="1">
      <alignment horizontal="center" vertical="center" shrinkToFit="1"/>
    </xf>
    <xf numFmtId="1" fontId="2" fillId="0" borderId="26" xfId="0" applyNumberFormat="1" applyFont="1" applyFill="1" applyBorder="1" applyAlignment="1">
      <alignment horizontal="center" vertical="center" shrinkToFit="1"/>
    </xf>
    <xf numFmtId="1" fontId="2" fillId="0" borderId="52" xfId="0" applyNumberFormat="1" applyFont="1" applyFill="1" applyBorder="1" applyAlignment="1">
      <alignment horizontal="center" vertical="center" shrinkToFit="1"/>
    </xf>
    <xf numFmtId="0" fontId="9" fillId="0" borderId="32" xfId="0" applyFont="1" applyBorder="1" applyAlignment="1">
      <alignment horizontal="center" vertical="center"/>
    </xf>
    <xf numFmtId="1" fontId="2" fillId="0" borderId="33" xfId="0" applyNumberFormat="1" applyFont="1" applyFill="1" applyBorder="1" applyAlignment="1">
      <alignment horizontal="center" vertical="center" shrinkToFit="1"/>
    </xf>
    <xf numFmtId="1" fontId="2" fillId="0" borderId="33" xfId="0" quotePrefix="1" applyNumberFormat="1" applyFont="1" applyFill="1" applyBorder="1" applyAlignment="1">
      <alignment horizontal="center" vertical="center" shrinkToFit="1"/>
    </xf>
    <xf numFmtId="0" fontId="9" fillId="0" borderId="38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 wrapText="1"/>
    </xf>
    <xf numFmtId="1" fontId="11" fillId="4" borderId="44" xfId="0" applyNumberFormat="1" applyFont="1" applyFill="1" applyBorder="1" applyAlignment="1">
      <alignment horizontal="center" vertical="center" shrinkToFit="1"/>
    </xf>
    <xf numFmtId="0" fontId="11" fillId="4" borderId="44" xfId="0" applyFont="1" applyFill="1" applyBorder="1" applyAlignment="1">
      <alignment horizontal="center" vertical="center" wrapText="1"/>
    </xf>
    <xf numFmtId="166" fontId="11" fillId="4" borderId="41" xfId="0" applyNumberFormat="1" applyFont="1" applyFill="1" applyBorder="1" applyAlignment="1">
      <alignment horizontal="center" vertical="center" shrinkToFit="1"/>
    </xf>
    <xf numFmtId="165" fontId="11" fillId="4" borderId="44" xfId="0" applyNumberFormat="1" applyFont="1" applyFill="1" applyBorder="1" applyAlignment="1">
      <alignment horizontal="center" vertical="center" shrinkToFit="1"/>
    </xf>
    <xf numFmtId="167" fontId="29" fillId="4" borderId="45" xfId="0" applyNumberFormat="1" applyFont="1" applyFill="1" applyBorder="1" applyAlignment="1">
      <alignment horizontal="center" vertical="center" wrapText="1"/>
    </xf>
    <xf numFmtId="0" fontId="11" fillId="4" borderId="41" xfId="0" applyFont="1" applyFill="1" applyBorder="1" applyAlignment="1">
      <alignment horizontal="center" vertical="center" wrapText="1"/>
    </xf>
    <xf numFmtId="0" fontId="11" fillId="4" borderId="45" xfId="0" applyFont="1" applyFill="1" applyBorder="1" applyAlignment="1">
      <alignment horizontal="center" vertical="center" wrapText="1"/>
    </xf>
    <xf numFmtId="1" fontId="11" fillId="4" borderId="45" xfId="0" applyNumberFormat="1" applyFont="1" applyFill="1" applyBorder="1" applyAlignment="1">
      <alignment horizontal="center" vertical="center" shrinkToFit="1"/>
    </xf>
    <xf numFmtId="1" fontId="11" fillId="4" borderId="41" xfId="0" applyNumberFormat="1" applyFont="1" applyFill="1" applyBorder="1" applyAlignment="1">
      <alignment horizontal="center" vertical="center" shrinkToFit="1"/>
    </xf>
    <xf numFmtId="1" fontId="11" fillId="4" borderId="58" xfId="0" applyNumberFormat="1" applyFont="1" applyFill="1" applyBorder="1" applyAlignment="1">
      <alignment horizontal="center" vertical="center" shrinkToFit="1"/>
    </xf>
    <xf numFmtId="0" fontId="11" fillId="9" borderId="21" xfId="0" applyFont="1" applyFill="1" applyBorder="1" applyAlignment="1">
      <alignment horizontal="center" vertical="center" wrapText="1"/>
    </xf>
    <xf numFmtId="1" fontId="17" fillId="8" borderId="0" xfId="0" applyNumberFormat="1" applyFont="1" applyFill="1" applyBorder="1" applyAlignment="1">
      <alignment horizontal="center" vertical="center" wrapText="1"/>
    </xf>
    <xf numFmtId="1" fontId="11" fillId="4" borderId="44" xfId="0" applyNumberFormat="1" applyFont="1" applyFill="1" applyBorder="1" applyAlignment="1">
      <alignment horizontal="center" vertical="center"/>
    </xf>
    <xf numFmtId="1" fontId="11" fillId="4" borderId="58" xfId="0" applyNumberFormat="1" applyFont="1" applyFill="1" applyBorder="1" applyAlignment="1">
      <alignment horizontal="center" vertical="center"/>
    </xf>
    <xf numFmtId="1" fontId="11" fillId="4" borderId="45" xfId="0" applyNumberFormat="1" applyFont="1" applyFill="1" applyBorder="1" applyAlignment="1">
      <alignment horizontal="center" vertical="center"/>
    </xf>
    <xf numFmtId="165" fontId="34" fillId="8" borderId="23" xfId="0" applyNumberFormat="1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left" vertical="top" wrapText="1"/>
    </xf>
    <xf numFmtId="166" fontId="4" fillId="4" borderId="41" xfId="0" applyNumberFormat="1" applyFont="1" applyFill="1" applyBorder="1" applyAlignment="1">
      <alignment horizontal="center" vertical="center" shrinkToFit="1"/>
    </xf>
    <xf numFmtId="165" fontId="4" fillId="4" borderId="44" xfId="0" applyNumberFormat="1" applyFont="1" applyFill="1" applyBorder="1" applyAlignment="1">
      <alignment horizontal="center" vertical="center" shrinkToFit="1"/>
    </xf>
    <xf numFmtId="166" fontId="4" fillId="0" borderId="11" xfId="0" applyNumberFormat="1" applyFont="1" applyFill="1" applyBorder="1" applyAlignment="1">
      <alignment horizontal="center" vertical="center" shrinkToFit="1"/>
    </xf>
    <xf numFmtId="165" fontId="4" fillId="0" borderId="13" xfId="0" applyNumberFormat="1" applyFont="1" applyFill="1" applyBorder="1" applyAlignment="1">
      <alignment horizontal="center" vertical="center" shrinkToFit="1"/>
    </xf>
    <xf numFmtId="166" fontId="4" fillId="0" borderId="28" xfId="0" applyNumberFormat="1" applyFont="1" applyFill="1" applyBorder="1" applyAlignment="1">
      <alignment horizontal="center" vertical="center" shrinkToFit="1"/>
    </xf>
    <xf numFmtId="165" fontId="4" fillId="0" borderId="25" xfId="0" applyNumberFormat="1" applyFont="1" applyFill="1" applyBorder="1" applyAlignment="1">
      <alignment horizontal="center" vertical="center" shrinkToFit="1"/>
    </xf>
    <xf numFmtId="166" fontId="4" fillId="0" borderId="6" xfId="0" applyNumberFormat="1" applyFont="1" applyFill="1" applyBorder="1" applyAlignment="1">
      <alignment horizontal="center" vertical="center" shrinkToFit="1"/>
    </xf>
    <xf numFmtId="165" fontId="4" fillId="0" borderId="8" xfId="0" applyNumberFormat="1" applyFont="1" applyFill="1" applyBorder="1" applyAlignment="1">
      <alignment horizontal="center" vertical="center" shrinkToFit="1"/>
    </xf>
    <xf numFmtId="0" fontId="11" fillId="0" borderId="0" xfId="0" applyFont="1" applyFill="1" applyBorder="1" applyAlignment="1">
      <alignment horizontal="center" wrapText="1"/>
    </xf>
    <xf numFmtId="0" fontId="11" fillId="0" borderId="4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 wrapText="1"/>
    </xf>
    <xf numFmtId="0" fontId="4" fillId="2" borderId="12" xfId="0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164" fontId="32" fillId="0" borderId="14" xfId="0" applyNumberFormat="1" applyFont="1" applyFill="1" applyBorder="1" applyAlignment="1">
      <alignment horizontal="center" vertical="center" shrinkToFit="1"/>
    </xf>
    <xf numFmtId="164" fontId="32" fillId="0" borderId="17" xfId="0" applyNumberFormat="1" applyFont="1" applyFill="1" applyBorder="1" applyAlignment="1">
      <alignment horizontal="center" vertical="center" shrinkToFit="1"/>
    </xf>
    <xf numFmtId="164" fontId="28" fillId="0" borderId="6" xfId="0" applyNumberFormat="1" applyFont="1" applyFill="1" applyBorder="1" applyAlignment="1">
      <alignment horizontal="center" vertical="center" wrapText="1" shrinkToFit="1"/>
    </xf>
    <xf numFmtId="164" fontId="27" fillId="0" borderId="8" xfId="0" applyNumberFormat="1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left" vertical="top" wrapText="1"/>
    </xf>
    <xf numFmtId="0" fontId="10" fillId="0" borderId="8" xfId="0" applyFont="1" applyFill="1" applyBorder="1" applyAlignment="1">
      <alignment horizontal="left" vertical="top" wrapText="1"/>
    </xf>
    <xf numFmtId="0" fontId="29" fillId="4" borderId="8" xfId="0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top" wrapText="1"/>
    </xf>
    <xf numFmtId="0" fontId="19" fillId="4" borderId="6" xfId="0" applyFont="1" applyFill="1" applyBorder="1" applyAlignment="1">
      <alignment horizontal="center" vertical="center" wrapText="1"/>
    </xf>
    <xf numFmtId="0" fontId="18" fillId="4" borderId="7" xfId="0" applyFont="1" applyFill="1" applyBorder="1" applyAlignment="1">
      <alignment horizontal="left" vertical="top" wrapText="1"/>
    </xf>
    <xf numFmtId="0" fontId="18" fillId="4" borderId="8" xfId="0" applyFont="1" applyFill="1" applyBorder="1" applyAlignment="1">
      <alignment horizontal="left" vertical="top" wrapText="1"/>
    </xf>
    <xf numFmtId="0" fontId="17" fillId="4" borderId="7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12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32" fillId="0" borderId="14" xfId="0" applyNumberFormat="1" applyFont="1" applyBorder="1" applyAlignment="1">
      <alignment horizontal="center" vertical="center" shrinkToFit="1"/>
    </xf>
    <xf numFmtId="164" fontId="32" fillId="0" borderId="17" xfId="0" applyNumberFormat="1" applyFont="1" applyBorder="1" applyAlignment="1">
      <alignment horizontal="center" vertical="center" shrinkToFit="1"/>
    </xf>
    <xf numFmtId="164" fontId="28" fillId="0" borderId="6" xfId="0" applyNumberFormat="1" applyFont="1" applyBorder="1" applyAlignment="1">
      <alignment horizontal="center" vertical="center" wrapText="1" shrinkToFit="1"/>
    </xf>
    <xf numFmtId="164" fontId="27" fillId="0" borderId="8" xfId="0" applyNumberFormat="1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0" fillId="0" borderId="13" xfId="0" applyBorder="1" applyAlignment="1">
      <alignment horizontal="center" vertical="top" wrapText="1"/>
    </xf>
    <xf numFmtId="0" fontId="18" fillId="0" borderId="7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 wrapText="1"/>
    </xf>
    <xf numFmtId="164" fontId="16" fillId="0" borderId="6" xfId="0" applyNumberFormat="1" applyFont="1" applyBorder="1" applyAlignment="1">
      <alignment horizontal="center" vertical="center" shrinkToFit="1"/>
    </xf>
    <xf numFmtId="164" fontId="16" fillId="0" borderId="8" xfId="0" applyNumberFormat="1" applyFont="1" applyBorder="1" applyAlignment="1">
      <alignment horizontal="center" vertical="center" shrinkToFit="1"/>
    </xf>
    <xf numFmtId="164" fontId="27" fillId="0" borderId="6" xfId="0" applyNumberFormat="1" applyFont="1" applyBorder="1" applyAlignment="1">
      <alignment horizontal="center" vertical="center" shrinkToFit="1"/>
    </xf>
    <xf numFmtId="164" fontId="25" fillId="0" borderId="6" xfId="0" applyNumberFormat="1" applyFont="1" applyBorder="1" applyAlignment="1">
      <alignment horizontal="center" vertical="center" shrinkToFit="1"/>
    </xf>
    <xf numFmtId="164" fontId="25" fillId="0" borderId="8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66"/>
      <color rgb="FF99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F52DEAC-E170-4E48-9210-05525A2A5B0B}"/>
            </a:ext>
          </a:extLst>
        </xdr:cNvPr>
        <xdr:cNvSpPr txBox="1"/>
      </xdr:nvSpPr>
      <xdr:spPr>
        <a:xfrm>
          <a:off x="104775" y="47626"/>
          <a:ext cx="9086850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2984E6D-709D-4033-83EE-2982201FC77E}"/>
            </a:ext>
          </a:extLst>
        </xdr:cNvPr>
        <xdr:cNvSpPr txBox="1"/>
      </xdr:nvSpPr>
      <xdr:spPr>
        <a:xfrm>
          <a:off x="104775" y="47626"/>
          <a:ext cx="9086850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47625</xdr:rowOff>
    </xdr:from>
    <xdr:to>
      <xdr:col>18</xdr:col>
      <xdr:colOff>200025</xdr:colOff>
      <xdr:row>5</xdr:row>
      <xdr:rowOff>19050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6211EA1-37FD-4D84-8DF3-BC7C4B4E6571}"/>
            </a:ext>
          </a:extLst>
        </xdr:cNvPr>
        <xdr:cNvSpPr txBox="1"/>
      </xdr:nvSpPr>
      <xdr:spPr>
        <a:xfrm>
          <a:off x="104775" y="47625"/>
          <a:ext cx="9086850" cy="923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47625</xdr:rowOff>
    </xdr:from>
    <xdr:to>
      <xdr:col>18</xdr:col>
      <xdr:colOff>200025</xdr:colOff>
      <xdr:row>5</xdr:row>
      <xdr:rowOff>19050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F5E39C1-0F30-4E3A-955F-1EE209E098E0}"/>
            </a:ext>
          </a:extLst>
        </xdr:cNvPr>
        <xdr:cNvSpPr txBox="1"/>
      </xdr:nvSpPr>
      <xdr:spPr>
        <a:xfrm>
          <a:off x="104775" y="47625"/>
          <a:ext cx="9086850" cy="923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Gill Board" id="{55851861-0D48-4E1D-AC0F-A7B0776268C6}" userId="Gill Board" providerId="None"/>
  <person displayName="Gill Board" id="{DA54EF70-142F-4FF6-91C6-AE9C96AA9A38}" userId="S::gill.board@thecatenians.com::15aa3c75-3e1b-4381-b244-726950ab1d15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8" dT="2020-04-06T08:22:43.31" personId="{DA54EF70-142F-4FF6-91C6-AE9C96AA9A38}" id="{8F1E3E63-7B6B-43A7-B03C-4690FD89DA66}">
    <text>Leeds 3 &amp; Coity of Leeds 137 merged</text>
  </threadedComment>
  <threadedComment ref="E11" dT="2020-04-06T08:28:28.24" personId="{DA54EF70-142F-4FF6-91C6-AE9C96AA9A38}" id="{96899BD5-85E5-4550-B110-1611A59F9463}">
    <text>Sunderland 63 &amp; South Shields 203 merged</text>
  </threadedComment>
  <threadedComment ref="E13" dT="2020-04-06T08:28:59.84" personId="{DA54EF70-142F-4FF6-91C6-AE9C96AA9A38}" id="{3EFDC645-215C-4A3A-A6D2-07F04DA51B9B}">
    <text>Ramsgate 76 &amp; Norwood 88 Surrendered</text>
  </threadedComment>
  <threadedComment ref="E15" dT="2020-04-06T08:29:49.43" personId="{DA54EF70-142F-4FF6-91C6-AE9C96AA9A38}" id="{592454D2-B169-4908-A92E-AFD81372BC49}">
    <text>Blackburn/Ribble Valley 6 surrendered</text>
  </threadedComment>
  <threadedComment ref="E17" dT="2020-04-06T08:30:17.79" personId="{DA54EF70-142F-4FF6-91C6-AE9C96AA9A38}" id="{B802D5C4-B3CD-4553-A32D-F1C85955C0DC}">
    <text>City of Bristol 240 &amp; Bristol 26 merged</text>
  </threadedComment>
  <threadedComment ref="E18" dT="2020-04-06T08:30:32.26" personId="{DA54EF70-142F-4FF6-91C6-AE9C96AA9A38}" id="{C23BD54E-FA13-4A53-985B-347BAD076445}">
    <text>Southams surrendered</text>
  </threadedComment>
  <threadedComment ref="E30" dT="2019-08-08T10:51:36.45" personId="{55851861-0D48-4E1D-AC0F-A7B0776268C6}" id="{2EC82ED6-FBB1-4F47-A116-5BFEB316EDB0}">
    <text>City of Busselton surrendered 28/04/19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E8" dT="2020-04-06T08:22:43.31" personId="{DA54EF70-142F-4FF6-91C6-AE9C96AA9A38}" id="{3C5FA6C5-FF0E-42D2-B33D-A0C82A39AE49}">
    <text>Leeds 3 &amp; Coity of Leeds 137 merged</text>
  </threadedComment>
  <threadedComment ref="E11" dT="2020-04-06T08:28:28.24" personId="{DA54EF70-142F-4FF6-91C6-AE9C96AA9A38}" id="{CA79C137-801C-4119-92DB-4835C7B3ED59}">
    <text>Sunderland 63 &amp; South Shields 203 merged</text>
  </threadedComment>
  <threadedComment ref="E13" dT="2020-04-06T08:28:59.84" personId="{DA54EF70-142F-4FF6-91C6-AE9C96AA9A38}" id="{841BB3AE-BE09-417F-B809-F2DE7933DD9F}">
    <text>Ramsgate 76 &amp; Norwood 88 Surrendered</text>
  </threadedComment>
  <threadedComment ref="E15" dT="2020-04-06T08:29:49.43" personId="{DA54EF70-142F-4FF6-91C6-AE9C96AA9A38}" id="{33381DEA-0CB9-4076-B411-AFE3223F1FAE}">
    <text>Blackburn/Ribble Valley 6 surrendered</text>
  </threadedComment>
  <threadedComment ref="E17" dT="2020-04-06T08:30:17.79" personId="{DA54EF70-142F-4FF6-91C6-AE9C96AA9A38}" id="{E7854DF5-D058-4E97-BD73-539CA1AD7B53}">
    <text>City of Bristol 240 &amp; Bristol 26 merged</text>
  </threadedComment>
  <threadedComment ref="E18" dT="2020-04-06T08:30:32.26" personId="{DA54EF70-142F-4FF6-91C6-AE9C96AA9A38}" id="{BC8EA8AC-1C1E-402D-BA35-7AF900298DA2}">
    <text>Southams surrendered</text>
  </threadedComment>
  <threadedComment ref="E30" dT="2019-08-08T10:51:36.45" personId="{55851861-0D48-4E1D-AC0F-A7B0776268C6}" id="{2DC66B00-0753-45C0-AF52-0612F922D465}">
    <text>City of Busselton surrendered 28/04/19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E13" dT="2020-04-06T08:22:43.31" personId="{DA54EF70-142F-4FF6-91C6-AE9C96AA9A38}" id="{FF4E741A-7FD9-42F0-B63F-F7ABD0FE7778}">
    <text>Leeds 3 &amp; Coity of Leeds 137 merged</text>
  </threadedComment>
  <threadedComment ref="E16" dT="2020-04-06T08:28:28.24" personId="{DA54EF70-142F-4FF6-91C6-AE9C96AA9A38}" id="{64D2FE06-77E7-45AB-865F-293377C25212}">
    <text>Sunderland 63 &amp; South Shields 203 merged</text>
  </threadedComment>
  <threadedComment ref="E18" dT="2020-04-06T08:28:59.84" personId="{DA54EF70-142F-4FF6-91C6-AE9C96AA9A38}" id="{FAAF5EF4-B608-408E-B4DA-E7F690D4A4D0}">
    <text>Ramsgate 76 &amp; Norwood 88 Surrendered</text>
  </threadedComment>
  <threadedComment ref="E20" dT="2020-04-06T08:29:49.43" personId="{DA54EF70-142F-4FF6-91C6-AE9C96AA9A38}" id="{9278F0AA-DE72-4F9A-B304-6C2B32A83947}">
    <text>Blackburn/Ribble Valley 6 surrendered</text>
  </threadedComment>
  <threadedComment ref="E22" dT="2020-04-06T08:30:17.79" personId="{DA54EF70-142F-4FF6-91C6-AE9C96AA9A38}" id="{554E2D66-8011-4E9B-8D5F-FD6DB536C2BC}">
    <text>City of Bristol 240 &amp; Bristol 26 merged</text>
  </threadedComment>
  <threadedComment ref="E23" dT="2020-04-06T08:30:32.26" personId="{DA54EF70-142F-4FF6-91C6-AE9C96AA9A38}" id="{C4F9DB71-9564-4321-B271-643A68D4402E}">
    <text>Southams surrendered</text>
  </threadedComment>
  <threadedComment ref="E34" dT="2019-08-08T10:51:36.45" personId="{55851861-0D48-4E1D-AC0F-A7B0776268C6}" id="{A0861B69-42FA-47B3-A8DA-E4F5EE2BD1C7}">
    <text>City of Busselton surrendered 28/04/19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F13" dT="2020-04-06T08:22:43.31" personId="{DA54EF70-142F-4FF6-91C6-AE9C96AA9A38}" id="{74268838-EE35-482B-9D1C-4BCF95AE5C22}">
    <text>Leeds 3 &amp; Coity of Leeds 137 merged</text>
  </threadedComment>
  <threadedComment ref="F16" dT="2020-04-06T08:28:28.24" personId="{DA54EF70-142F-4FF6-91C6-AE9C96AA9A38}" id="{F6F3ED3E-AB56-493A-AAF9-3DDE7518F549}">
    <text>Sunderland 63 &amp; South Shields 203 merged</text>
  </threadedComment>
  <threadedComment ref="F18" dT="2020-04-06T08:28:59.84" personId="{DA54EF70-142F-4FF6-91C6-AE9C96AA9A38}" id="{83F0B9A6-D679-41A5-A826-511F845B7DD6}">
    <text>Ramsgate 76 &amp; Norwood 88 Surrendered</text>
  </threadedComment>
  <threadedComment ref="F20" dT="2020-04-06T08:29:49.43" personId="{DA54EF70-142F-4FF6-91C6-AE9C96AA9A38}" id="{BD9E3D17-6A19-4A8F-A527-7BA8E40710EC}">
    <text>Blackburn/Ribble Valley 6 surrendered</text>
  </threadedComment>
  <threadedComment ref="F22" dT="2020-04-06T08:30:17.79" personId="{DA54EF70-142F-4FF6-91C6-AE9C96AA9A38}" id="{7C4CDA3B-A371-45B0-838F-0E58D1363949}">
    <text>City of Bristol 240 &amp; Bristol 26 merged</text>
  </threadedComment>
  <threadedComment ref="F23" dT="2020-04-06T08:30:32.26" personId="{DA54EF70-142F-4FF6-91C6-AE9C96AA9A38}" id="{132ECE49-F75C-4112-8997-B702DAC02CC5}">
    <text>Southams surrendered</text>
  </threadedComment>
  <threadedComment ref="F34" dT="2019-08-08T10:51:36.45" personId="{55851861-0D48-4E1D-AC0F-A7B0776268C6}" id="{9F128CC7-CFD6-4E38-8606-3F99A1B542CD}">
    <text>City of Busselton surrendered 28/04/19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F32" dT="2019-08-08T10:51:36.45" personId="{55851861-0D48-4E1D-AC0F-A7B0776268C6}" id="{1F87BE9E-47B8-4484-B279-134966A80C43}">
    <text>City of Busselton surrendered 28/04/19</text>
  </threadedComment>
</ThreadedComments>
</file>

<file path=xl/threadedComments/threadedComment6.xml><?xml version="1.0" encoding="utf-8"?>
<ThreadedComments xmlns="http://schemas.microsoft.com/office/spreadsheetml/2018/threadedcomments" xmlns:x="http://schemas.openxmlformats.org/spreadsheetml/2006/main">
  <threadedComment ref="F32" dT="2019-08-08T10:51:36.45" personId="{55851861-0D48-4E1D-AC0F-A7B0776268C6}" id="{53B18490-D854-453E-B922-82ABDFCDE09C}">
    <text>City of Busselton surrendered 28/04/19</text>
  </threadedComment>
</ThreadedComments>
</file>

<file path=xl/threadedComments/threadedComment7.xml><?xml version="1.0" encoding="utf-8"?>
<ThreadedComments xmlns="http://schemas.microsoft.com/office/spreadsheetml/2018/threadedcomments" xmlns:x="http://schemas.openxmlformats.org/spreadsheetml/2006/main">
  <threadedComment ref="F32" dT="2019-08-08T10:51:36.45" personId="{55851861-0D48-4E1D-AC0F-A7B0776268C6}" id="{0FA29486-F577-4C9F-8A9A-3C29877CFAEE}">
    <text>City of Busselton surrendered 28/04/19</text>
  </threadedComment>
</ThreadedComments>
</file>

<file path=xl/threadedComments/threadedComment8.xml><?xml version="1.0" encoding="utf-8"?>
<ThreadedComments xmlns="http://schemas.microsoft.com/office/spreadsheetml/2018/threadedcomments" xmlns:x="http://schemas.openxmlformats.org/spreadsheetml/2006/main">
  <threadedComment ref="F15" dT="2019-06-12T12:03:07.21" personId="{55851861-0D48-4E1D-AC0F-A7B0776268C6}" id="{608BCA19-41ED-4557-A7D0-6BA555053615}">
    <text>Rugby Circle closed</text>
  </threadedComment>
  <threadedComment ref="F16" dT="2019-06-12T12:02:30.03" personId="{55851861-0D48-4E1D-AC0F-A7B0776268C6}" id="{3E081CFE-D258-410C-BA6D-A544E8A01FF3}">
    <text>South London circle closed</text>
  </threadedComment>
  <threadedComment ref="F18" dT="2019-06-12T12:01:25.94" personId="{55851861-0D48-4E1D-AC0F-A7B0776268C6}" id="{19AD029C-10FB-4DFA-830F-A955A69385AA}">
    <text>Blackpool &amp; the Flyde Circle closed</text>
  </threadedComment>
  <threadedComment ref="F19" dT="2019-06-12T12:00:47.82" personId="{55851861-0D48-4E1D-AC0F-A7B0776268C6}" id="{313C66EC-02C4-45B7-B5DF-D8632429EE02}">
    <text>Axminster Circle closed</text>
  </threadedComment>
  <threadedComment ref="F25" dT="2019-06-12T11:58:32.56" personId="{55851861-0D48-4E1D-AC0F-A7B0776268C6}" id="{E998E15A-8347-440B-8FEC-4CAF3F53A2B4}">
    <text>Bexhill &amp; Hastings were merged, but not all members were transferred immediatelty.</text>
  </threadedComment>
  <threadedComment ref="F27" dT="2019-06-12T11:59:40.15" personId="{55851861-0D48-4E1D-AC0F-A7B0776268C6}" id="{B4E0B98B-EA50-4FDD-8541-7B9F053E9472}">
    <text>Fife St Margaret closed</text>
  </threadedComment>
  <threadedComment ref="F39" dT="2019-06-12T12:05:29.75" personId="{55851861-0D48-4E1D-AC0F-A7B0776268C6}" id="{01DF7673-3C40-4F63-860C-2C5E3845EFFC}">
    <text>New Circle Puttur</text>
  </threadedComment>
  <threadedComment ref="F40" dT="2019-06-12T12:04:53.09" personId="{55851861-0D48-4E1D-AC0F-A7B0776268C6}" id="{209E861C-CE51-4C63-B94D-1BE0999C738E}">
    <text>New Circle Chembur</text>
  </threadedComment>
  <threadedComment ref="F45" dT="2019-06-12T12:06:08.86" personId="{55851861-0D48-4E1D-AC0F-A7B0776268C6}" id="{A0644219-06B5-4CAD-84D7-3E88620EBE60}">
    <text>New Group San Pawl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microsoft.com/office/2017/10/relationships/threadedComment" Target="../threadedComments/threadedComment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4.xml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5.xml"/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7.x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8.xml"/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39387-C650-4DAE-9644-963BCD10F19C}">
  <dimension ref="A1:AI5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4" sqref="A4"/>
    </sheetView>
  </sheetViews>
  <sheetFormatPr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5" width="10.83203125" style="1" customWidth="1"/>
    <col min="6" max="6" width="13.33203125" style="1" bestFit="1" customWidth="1"/>
    <col min="7" max="7" width="1.83203125" style="1" customWidth="1"/>
    <col min="8" max="8" width="6.6640625" style="1" customWidth="1"/>
    <col min="9" max="9" width="7" style="1" customWidth="1"/>
    <col min="10" max="10" width="1.6640625" style="1" customWidth="1"/>
    <col min="11" max="11" width="5.33203125" style="1" customWidth="1"/>
    <col min="12" max="12" width="5.83203125" style="1" customWidth="1"/>
    <col min="13" max="13" width="14.6640625" style="392" customWidth="1"/>
    <col min="14" max="14" width="15.83203125" style="392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7.75" customHeight="1" x14ac:dyDescent="0.2">
      <c r="A1" s="111"/>
    </row>
    <row r="2" spans="1:34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7"/>
      <c r="L2" s="37"/>
      <c r="M2" s="393"/>
      <c r="N2" s="393"/>
      <c r="O2" s="36"/>
      <c r="P2" s="37"/>
      <c r="Q2" s="37"/>
      <c r="R2" s="37"/>
      <c r="S2" s="37"/>
      <c r="T2" s="37"/>
      <c r="U2" s="37"/>
      <c r="V2" s="37"/>
      <c r="W2" s="37"/>
      <c r="X2" s="37"/>
      <c r="Y2" s="582"/>
      <c r="Z2" s="582"/>
      <c r="AA2" s="582"/>
      <c r="AB2" s="582"/>
      <c r="AC2" s="582"/>
      <c r="AD2" s="582"/>
      <c r="AE2" s="582"/>
      <c r="AF2" s="582"/>
    </row>
    <row r="3" spans="1:34" s="6" customFormat="1" ht="30" customHeight="1" x14ac:dyDescent="0.2">
      <c r="A3" s="356" t="s">
        <v>112</v>
      </c>
      <c r="B3" s="148"/>
      <c r="C3" s="30"/>
      <c r="D3" s="583" t="s">
        <v>70</v>
      </c>
      <c r="E3" s="585" t="s">
        <v>71</v>
      </c>
      <c r="F3" s="586"/>
      <c r="G3" s="31"/>
      <c r="H3" s="587" t="s">
        <v>116</v>
      </c>
      <c r="I3" s="588"/>
      <c r="J3" s="30"/>
      <c r="K3" s="589" t="s">
        <v>37</v>
      </c>
      <c r="L3" s="590"/>
      <c r="M3" s="403" t="s">
        <v>98</v>
      </c>
      <c r="N3" s="591" t="s">
        <v>102</v>
      </c>
      <c r="O3" s="32"/>
      <c r="P3" s="593" t="s">
        <v>92</v>
      </c>
      <c r="Q3" s="594"/>
      <c r="R3" s="594"/>
      <c r="S3" s="594"/>
      <c r="T3" s="594"/>
      <c r="U3" s="594"/>
      <c r="V3" s="594"/>
      <c r="W3" s="594"/>
      <c r="X3" s="595"/>
      <c r="Y3" s="32"/>
      <c r="Z3" s="596" t="s">
        <v>69</v>
      </c>
      <c r="AA3" s="597"/>
      <c r="AB3" s="598"/>
      <c r="AC3" s="598"/>
      <c r="AD3" s="598"/>
      <c r="AE3" s="598"/>
      <c r="AF3" s="30"/>
    </row>
    <row r="4" spans="1:34" s="6" customFormat="1" ht="38.25" x14ac:dyDescent="0.2">
      <c r="A4" s="35" t="s">
        <v>19</v>
      </c>
      <c r="B4" s="109" t="s">
        <v>47</v>
      </c>
      <c r="C4" s="16"/>
      <c r="D4" s="584"/>
      <c r="E4" s="414" t="s">
        <v>105</v>
      </c>
      <c r="F4" s="414" t="s">
        <v>115</v>
      </c>
      <c r="G4" s="15"/>
      <c r="H4" s="34" t="s">
        <v>20</v>
      </c>
      <c r="I4" s="109" t="s">
        <v>47</v>
      </c>
      <c r="J4" s="17"/>
      <c r="K4" s="150" t="s">
        <v>38</v>
      </c>
      <c r="L4" s="151" t="s">
        <v>18</v>
      </c>
      <c r="M4" s="404" t="s">
        <v>103</v>
      </c>
      <c r="N4" s="592"/>
      <c r="O4" s="28"/>
      <c r="P4" s="46" t="s">
        <v>21</v>
      </c>
      <c r="Q4" s="47" t="s">
        <v>22</v>
      </c>
      <c r="R4" s="142" t="s">
        <v>23</v>
      </c>
      <c r="S4" s="48" t="s">
        <v>24</v>
      </c>
      <c r="T4" s="47" t="s">
        <v>25</v>
      </c>
      <c r="U4" s="48" t="s">
        <v>26</v>
      </c>
      <c r="V4" s="47" t="s">
        <v>27</v>
      </c>
      <c r="W4" s="143" t="s">
        <v>28</v>
      </c>
      <c r="X4" s="49" t="s">
        <v>29</v>
      </c>
      <c r="Y4" s="28"/>
      <c r="Z4" s="5" t="s">
        <v>64</v>
      </c>
      <c r="AA4" s="5" t="s">
        <v>51</v>
      </c>
      <c r="AB4" s="17"/>
      <c r="AC4" s="5" t="s">
        <v>65</v>
      </c>
      <c r="AD4" s="5" t="s">
        <v>49</v>
      </c>
      <c r="AE4" s="5" t="s">
        <v>66</v>
      </c>
      <c r="AF4" s="17"/>
    </row>
    <row r="5" spans="1:34" s="6" customFormat="1" ht="13.5" thickBot="1" x14ac:dyDescent="0.25">
      <c r="A5" s="33"/>
      <c r="B5" s="16"/>
      <c r="C5" s="16"/>
      <c r="D5" s="15"/>
      <c r="E5" s="16"/>
      <c r="F5" s="15"/>
      <c r="G5" s="15"/>
      <c r="H5" s="17"/>
      <c r="I5" s="17"/>
      <c r="J5" s="17"/>
      <c r="K5" s="18"/>
      <c r="L5" s="19"/>
      <c r="M5" s="395"/>
      <c r="N5" s="395"/>
      <c r="O5" s="390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ht="21.75" customHeight="1" x14ac:dyDescent="0.2">
      <c r="A6" s="539">
        <v>206</v>
      </c>
      <c r="B6" s="503">
        <v>35</v>
      </c>
      <c r="C6" s="454"/>
      <c r="D6" s="504" t="s">
        <v>1</v>
      </c>
      <c r="E6" s="505">
        <v>9</v>
      </c>
      <c r="F6" s="506">
        <v>9</v>
      </c>
      <c r="G6" s="458"/>
      <c r="H6" s="540">
        <v>197</v>
      </c>
      <c r="I6" s="503">
        <v>33</v>
      </c>
      <c r="J6" s="461"/>
      <c r="K6" s="508">
        <f t="shared" ref="K6:K24" si="0">H6-A6</f>
        <v>-9</v>
      </c>
      <c r="L6" s="509">
        <f t="shared" ref="L6:L24" si="1">SUM(K6/A6*100)</f>
        <v>-4.3689320388349513</v>
      </c>
      <c r="M6" s="541">
        <f t="shared" ref="M6:M24" si="2">SUM(A6+P6-S6-U6-X6)</f>
        <v>197</v>
      </c>
      <c r="N6" s="511">
        <f t="shared" ref="N6:N24" si="3">SUM(H6-M6)</f>
        <v>0</v>
      </c>
      <c r="O6" s="464"/>
      <c r="P6" s="512">
        <v>1</v>
      </c>
      <c r="Q6" s="513">
        <v>0</v>
      </c>
      <c r="R6" s="514"/>
      <c r="S6" s="542">
        <v>4</v>
      </c>
      <c r="T6" s="513">
        <v>0</v>
      </c>
      <c r="U6" s="543">
        <v>6</v>
      </c>
      <c r="V6" s="513">
        <v>0</v>
      </c>
      <c r="W6" s="514"/>
      <c r="X6" s="518">
        <v>0</v>
      </c>
      <c r="Y6" s="464"/>
      <c r="Z6" s="519">
        <v>74</v>
      </c>
      <c r="AA6" s="503">
        <v>22</v>
      </c>
      <c r="AB6" s="461"/>
      <c r="AC6" s="544">
        <v>44</v>
      </c>
      <c r="AD6" s="545">
        <v>9</v>
      </c>
      <c r="AE6" s="546">
        <v>56</v>
      </c>
      <c r="AF6" s="45"/>
      <c r="AH6" s="2" t="s">
        <v>0</v>
      </c>
    </row>
    <row r="7" spans="1:34" ht="21.75" customHeight="1" x14ac:dyDescent="0.2">
      <c r="A7" s="547">
        <v>442</v>
      </c>
      <c r="B7" s="62">
        <v>38</v>
      </c>
      <c r="C7" s="21"/>
      <c r="D7" s="101" t="s">
        <v>2</v>
      </c>
      <c r="E7" s="156">
        <v>15</v>
      </c>
      <c r="F7" s="153">
        <v>15</v>
      </c>
      <c r="G7" s="22"/>
      <c r="H7" s="44">
        <v>418</v>
      </c>
      <c r="I7" s="62">
        <v>37</v>
      </c>
      <c r="J7" s="45"/>
      <c r="K7" s="78">
        <f t="shared" si="0"/>
        <v>-24</v>
      </c>
      <c r="L7" s="79">
        <f t="shared" si="1"/>
        <v>-5.4298642533936654</v>
      </c>
      <c r="M7" s="418">
        <f t="shared" si="2"/>
        <v>418</v>
      </c>
      <c r="N7" s="408">
        <f t="shared" si="3"/>
        <v>0</v>
      </c>
      <c r="O7" s="28"/>
      <c r="P7" s="38">
        <v>4</v>
      </c>
      <c r="Q7" s="7">
        <v>2</v>
      </c>
      <c r="R7" s="133"/>
      <c r="S7" s="42">
        <v>13</v>
      </c>
      <c r="T7" s="7">
        <v>0</v>
      </c>
      <c r="U7" s="43">
        <v>14</v>
      </c>
      <c r="V7" s="7">
        <v>0</v>
      </c>
      <c r="W7" s="133"/>
      <c r="X7" s="41">
        <v>1</v>
      </c>
      <c r="Y7" s="28"/>
      <c r="Z7" s="522">
        <v>70</v>
      </c>
      <c r="AA7" s="62">
        <v>19</v>
      </c>
      <c r="AB7" s="45"/>
      <c r="AC7" s="71">
        <v>60</v>
      </c>
      <c r="AD7" s="51">
        <v>9</v>
      </c>
      <c r="AE7" s="548">
        <v>57</v>
      </c>
      <c r="AF7" s="45"/>
    </row>
    <row r="8" spans="1:34" ht="21.75" customHeight="1" x14ac:dyDescent="0.2">
      <c r="A8" s="547">
        <v>257</v>
      </c>
      <c r="B8" s="62">
        <v>14</v>
      </c>
      <c r="C8" s="21"/>
      <c r="D8" s="101" t="s">
        <v>35</v>
      </c>
      <c r="E8" s="156">
        <v>9</v>
      </c>
      <c r="F8" s="153">
        <v>9</v>
      </c>
      <c r="G8" s="22"/>
      <c r="H8" s="44">
        <v>251</v>
      </c>
      <c r="I8" s="62">
        <v>13</v>
      </c>
      <c r="J8" s="45"/>
      <c r="K8" s="78">
        <f t="shared" si="0"/>
        <v>-6</v>
      </c>
      <c r="L8" s="79">
        <f t="shared" si="1"/>
        <v>-2.3346303501945527</v>
      </c>
      <c r="M8" s="418">
        <f t="shared" si="2"/>
        <v>252</v>
      </c>
      <c r="N8" s="408">
        <f t="shared" si="3"/>
        <v>-1</v>
      </c>
      <c r="O8" s="28"/>
      <c r="P8" s="38">
        <v>6</v>
      </c>
      <c r="Q8" s="7">
        <v>0</v>
      </c>
      <c r="R8" s="133"/>
      <c r="S8" s="39">
        <v>3</v>
      </c>
      <c r="T8" s="7">
        <v>0</v>
      </c>
      <c r="U8" s="43">
        <v>8</v>
      </c>
      <c r="V8" s="7">
        <v>0</v>
      </c>
      <c r="W8" s="133"/>
      <c r="X8" s="41">
        <v>0</v>
      </c>
      <c r="Y8" s="28"/>
      <c r="Z8" s="522">
        <v>71</v>
      </c>
      <c r="AA8" s="62">
        <v>23</v>
      </c>
      <c r="AB8" s="45"/>
      <c r="AC8" s="164">
        <v>49</v>
      </c>
      <c r="AD8" s="51">
        <v>12</v>
      </c>
      <c r="AE8" s="548">
        <v>59</v>
      </c>
      <c r="AF8" s="45"/>
    </row>
    <row r="9" spans="1:34" ht="21.75" customHeight="1" x14ac:dyDescent="0.2">
      <c r="A9" s="547">
        <v>158</v>
      </c>
      <c r="B9" s="62">
        <v>30</v>
      </c>
      <c r="C9" s="21"/>
      <c r="D9" s="101" t="s">
        <v>36</v>
      </c>
      <c r="E9" s="156">
        <v>7</v>
      </c>
      <c r="F9" s="153">
        <v>7</v>
      </c>
      <c r="G9" s="22"/>
      <c r="H9" s="44">
        <v>150</v>
      </c>
      <c r="I9" s="62">
        <v>27</v>
      </c>
      <c r="J9" s="45"/>
      <c r="K9" s="78">
        <f t="shared" si="0"/>
        <v>-8</v>
      </c>
      <c r="L9" s="79">
        <f t="shared" si="1"/>
        <v>-5.0632911392405067</v>
      </c>
      <c r="M9" s="418">
        <f t="shared" si="2"/>
        <v>150</v>
      </c>
      <c r="N9" s="408">
        <f t="shared" si="3"/>
        <v>0</v>
      </c>
      <c r="O9" s="28"/>
      <c r="P9" s="38">
        <v>1</v>
      </c>
      <c r="Q9" s="7">
        <v>0</v>
      </c>
      <c r="R9" s="133"/>
      <c r="S9" s="39">
        <v>0</v>
      </c>
      <c r="T9" s="7">
        <v>0</v>
      </c>
      <c r="U9" s="43">
        <v>9</v>
      </c>
      <c r="V9" s="7">
        <v>0</v>
      </c>
      <c r="W9" s="133"/>
      <c r="X9" s="41">
        <v>0</v>
      </c>
      <c r="Y9" s="28"/>
      <c r="Z9" s="522">
        <v>70</v>
      </c>
      <c r="AA9" s="62">
        <v>20</v>
      </c>
      <c r="AB9" s="45"/>
      <c r="AC9" s="71">
        <v>61</v>
      </c>
      <c r="AD9" s="112">
        <v>0</v>
      </c>
      <c r="AE9" s="549">
        <v>0</v>
      </c>
      <c r="AF9" s="45"/>
    </row>
    <row r="10" spans="1:34" ht="21.75" customHeight="1" x14ac:dyDescent="0.2">
      <c r="A10" s="547">
        <v>326</v>
      </c>
      <c r="B10" s="62">
        <v>27</v>
      </c>
      <c r="C10" s="21"/>
      <c r="D10" s="101" t="s">
        <v>3</v>
      </c>
      <c r="E10" s="156">
        <v>10</v>
      </c>
      <c r="F10" s="153">
        <v>10</v>
      </c>
      <c r="G10" s="22"/>
      <c r="H10" s="44">
        <v>304</v>
      </c>
      <c r="I10" s="62">
        <v>27</v>
      </c>
      <c r="J10" s="45"/>
      <c r="K10" s="78">
        <f t="shared" si="0"/>
        <v>-22</v>
      </c>
      <c r="L10" s="79">
        <f t="shared" si="1"/>
        <v>-6.7484662576687118</v>
      </c>
      <c r="M10" s="418">
        <f t="shared" si="2"/>
        <v>305</v>
      </c>
      <c r="N10" s="408">
        <f t="shared" si="3"/>
        <v>-1</v>
      </c>
      <c r="O10" s="28"/>
      <c r="P10" s="38">
        <v>2</v>
      </c>
      <c r="Q10" s="7">
        <v>1</v>
      </c>
      <c r="R10" s="133"/>
      <c r="S10" s="42">
        <v>4</v>
      </c>
      <c r="T10" s="7">
        <v>0</v>
      </c>
      <c r="U10" s="43">
        <v>15</v>
      </c>
      <c r="V10" s="7">
        <v>0</v>
      </c>
      <c r="W10" s="133"/>
      <c r="X10" s="41">
        <v>4</v>
      </c>
      <c r="Y10" s="28"/>
      <c r="Z10" s="522">
        <v>72</v>
      </c>
      <c r="AA10" s="62">
        <v>21</v>
      </c>
      <c r="AB10" s="45"/>
      <c r="AC10" s="71">
        <v>46</v>
      </c>
      <c r="AD10" s="51">
        <v>15</v>
      </c>
      <c r="AE10" s="548">
        <v>61</v>
      </c>
      <c r="AF10" s="45"/>
    </row>
    <row r="11" spans="1:34" ht="21.75" customHeight="1" x14ac:dyDescent="0.2">
      <c r="A11" s="547">
        <v>308</v>
      </c>
      <c r="B11" s="62">
        <v>35</v>
      </c>
      <c r="C11" s="21"/>
      <c r="D11" s="101" t="s">
        <v>4</v>
      </c>
      <c r="E11" s="156">
        <v>16</v>
      </c>
      <c r="F11" s="153">
        <v>16</v>
      </c>
      <c r="G11" s="22"/>
      <c r="H11" s="44">
        <v>284</v>
      </c>
      <c r="I11" s="62">
        <v>31</v>
      </c>
      <c r="J11" s="45"/>
      <c r="K11" s="78">
        <f t="shared" si="0"/>
        <v>-24</v>
      </c>
      <c r="L11" s="79">
        <f t="shared" si="1"/>
        <v>-7.7922077922077921</v>
      </c>
      <c r="M11" s="418">
        <f t="shared" si="2"/>
        <v>283</v>
      </c>
      <c r="N11" s="408">
        <f t="shared" si="3"/>
        <v>1</v>
      </c>
      <c r="O11" s="28"/>
      <c r="P11" s="38">
        <v>0</v>
      </c>
      <c r="Q11" s="7">
        <v>0</v>
      </c>
      <c r="R11" s="133"/>
      <c r="S11" s="39">
        <v>11</v>
      </c>
      <c r="T11" s="7">
        <v>0</v>
      </c>
      <c r="U11" s="40">
        <v>13</v>
      </c>
      <c r="V11" s="7">
        <v>0</v>
      </c>
      <c r="W11" s="133"/>
      <c r="X11" s="41">
        <v>1</v>
      </c>
      <c r="Y11" s="28"/>
      <c r="Z11" s="522">
        <v>72</v>
      </c>
      <c r="AA11" s="62">
        <v>23</v>
      </c>
      <c r="AB11" s="45"/>
      <c r="AC11" s="163">
        <v>0</v>
      </c>
      <c r="AD11" s="7">
        <v>18</v>
      </c>
      <c r="AE11" s="484">
        <v>66</v>
      </c>
      <c r="AF11" s="45"/>
    </row>
    <row r="12" spans="1:34" ht="21.75" customHeight="1" x14ac:dyDescent="0.2">
      <c r="A12" s="547">
        <v>669</v>
      </c>
      <c r="B12" s="62">
        <v>46</v>
      </c>
      <c r="C12" s="21"/>
      <c r="D12" s="101" t="s">
        <v>5</v>
      </c>
      <c r="E12" s="156">
        <v>22</v>
      </c>
      <c r="F12" s="153">
        <v>22</v>
      </c>
      <c r="G12" s="22"/>
      <c r="H12" s="44">
        <v>642</v>
      </c>
      <c r="I12" s="62">
        <v>48</v>
      </c>
      <c r="J12" s="45"/>
      <c r="K12" s="78">
        <f t="shared" si="0"/>
        <v>-27</v>
      </c>
      <c r="L12" s="79">
        <f t="shared" si="1"/>
        <v>-4.0358744394618835</v>
      </c>
      <c r="M12" s="418">
        <f t="shared" si="2"/>
        <v>641</v>
      </c>
      <c r="N12" s="408">
        <f t="shared" si="3"/>
        <v>1</v>
      </c>
      <c r="O12" s="28"/>
      <c r="P12" s="38">
        <v>2</v>
      </c>
      <c r="Q12" s="7">
        <v>2</v>
      </c>
      <c r="R12" s="133"/>
      <c r="S12" s="42">
        <v>7</v>
      </c>
      <c r="T12" s="7">
        <v>0</v>
      </c>
      <c r="U12" s="43">
        <v>19</v>
      </c>
      <c r="V12" s="7">
        <v>0</v>
      </c>
      <c r="W12" s="133"/>
      <c r="X12" s="41">
        <v>4</v>
      </c>
      <c r="Y12" s="28"/>
      <c r="Z12" s="522">
        <v>71</v>
      </c>
      <c r="AA12" s="62">
        <v>23</v>
      </c>
      <c r="AB12" s="45"/>
      <c r="AC12" s="114">
        <v>45</v>
      </c>
      <c r="AD12" s="51">
        <v>16</v>
      </c>
      <c r="AE12" s="548">
        <v>65</v>
      </c>
      <c r="AF12" s="45"/>
    </row>
    <row r="13" spans="1:34" ht="21.75" customHeight="1" x14ac:dyDescent="0.2">
      <c r="A13" s="547">
        <v>309</v>
      </c>
      <c r="B13" s="62">
        <v>30</v>
      </c>
      <c r="C13" s="21"/>
      <c r="D13" s="101" t="s">
        <v>6</v>
      </c>
      <c r="E13" s="156">
        <v>13</v>
      </c>
      <c r="F13" s="153">
        <v>13</v>
      </c>
      <c r="G13" s="22"/>
      <c r="H13" s="44">
        <v>298</v>
      </c>
      <c r="I13" s="62">
        <v>29</v>
      </c>
      <c r="J13" s="45"/>
      <c r="K13" s="78">
        <f t="shared" si="0"/>
        <v>-11</v>
      </c>
      <c r="L13" s="79">
        <f t="shared" si="1"/>
        <v>-3.5598705501618122</v>
      </c>
      <c r="M13" s="418">
        <f t="shared" si="2"/>
        <v>299</v>
      </c>
      <c r="N13" s="408">
        <f t="shared" si="3"/>
        <v>-1</v>
      </c>
      <c r="O13" s="28"/>
      <c r="P13" s="38">
        <v>2</v>
      </c>
      <c r="Q13" s="7">
        <v>0</v>
      </c>
      <c r="R13" s="133"/>
      <c r="S13" s="39">
        <v>7</v>
      </c>
      <c r="T13" s="7">
        <v>0</v>
      </c>
      <c r="U13" s="43">
        <v>5</v>
      </c>
      <c r="V13" s="7">
        <v>0</v>
      </c>
      <c r="W13" s="133"/>
      <c r="X13" s="41">
        <v>0</v>
      </c>
      <c r="Y13" s="28"/>
      <c r="Z13" s="522">
        <v>71</v>
      </c>
      <c r="AA13" s="62">
        <v>23</v>
      </c>
      <c r="AB13" s="45"/>
      <c r="AC13" s="71">
        <v>56</v>
      </c>
      <c r="AD13" s="51">
        <v>11</v>
      </c>
      <c r="AE13" s="548">
        <v>62</v>
      </c>
      <c r="AF13" s="45"/>
    </row>
    <row r="14" spans="1:34" ht="21.75" customHeight="1" x14ac:dyDescent="0.2">
      <c r="A14" s="547">
        <v>588</v>
      </c>
      <c r="B14" s="62">
        <v>52</v>
      </c>
      <c r="C14" s="21"/>
      <c r="D14" s="101" t="s">
        <v>7</v>
      </c>
      <c r="E14" s="156">
        <v>18</v>
      </c>
      <c r="F14" s="153">
        <v>18</v>
      </c>
      <c r="G14" s="22"/>
      <c r="H14" s="44">
        <v>587</v>
      </c>
      <c r="I14" s="62">
        <v>54</v>
      </c>
      <c r="J14" s="45"/>
      <c r="K14" s="433">
        <f t="shared" si="0"/>
        <v>-1</v>
      </c>
      <c r="L14" s="434">
        <f t="shared" si="1"/>
        <v>-0.17006802721088435</v>
      </c>
      <c r="M14" s="418">
        <f t="shared" si="2"/>
        <v>582</v>
      </c>
      <c r="N14" s="408">
        <f t="shared" si="3"/>
        <v>5</v>
      </c>
      <c r="O14" s="28"/>
      <c r="P14" s="38">
        <v>19</v>
      </c>
      <c r="Q14" s="7">
        <v>2</v>
      </c>
      <c r="R14" s="133"/>
      <c r="S14" s="42">
        <v>11</v>
      </c>
      <c r="T14" s="7">
        <v>0</v>
      </c>
      <c r="U14" s="43">
        <v>13</v>
      </c>
      <c r="V14" s="7">
        <v>0</v>
      </c>
      <c r="W14" s="133"/>
      <c r="X14" s="41">
        <v>1</v>
      </c>
      <c r="Y14" s="28"/>
      <c r="Z14" s="522">
        <v>70</v>
      </c>
      <c r="AA14" s="62">
        <v>19</v>
      </c>
      <c r="AB14" s="45"/>
      <c r="AC14" s="71">
        <v>53</v>
      </c>
      <c r="AD14" s="7">
        <v>10</v>
      </c>
      <c r="AE14" s="484">
        <v>61</v>
      </c>
      <c r="AF14" s="45"/>
    </row>
    <row r="15" spans="1:34" ht="21.75" customHeight="1" x14ac:dyDescent="0.2">
      <c r="A15" s="547">
        <v>333</v>
      </c>
      <c r="B15" s="62">
        <v>37</v>
      </c>
      <c r="C15" s="21"/>
      <c r="D15" s="101" t="s">
        <v>8</v>
      </c>
      <c r="E15" s="156">
        <v>14</v>
      </c>
      <c r="F15" s="153">
        <v>14</v>
      </c>
      <c r="G15" s="22"/>
      <c r="H15" s="44">
        <v>313</v>
      </c>
      <c r="I15" s="62">
        <v>27</v>
      </c>
      <c r="J15" s="45"/>
      <c r="K15" s="78">
        <f t="shared" si="0"/>
        <v>-20</v>
      </c>
      <c r="L15" s="79">
        <f t="shared" si="1"/>
        <v>-6.0060060060060056</v>
      </c>
      <c r="M15" s="418">
        <f t="shared" si="2"/>
        <v>315</v>
      </c>
      <c r="N15" s="408">
        <f t="shared" si="3"/>
        <v>-2</v>
      </c>
      <c r="O15" s="28"/>
      <c r="P15" s="38">
        <v>1</v>
      </c>
      <c r="Q15" s="7">
        <v>0</v>
      </c>
      <c r="R15" s="133"/>
      <c r="S15" s="39">
        <v>7</v>
      </c>
      <c r="T15" s="7">
        <v>0</v>
      </c>
      <c r="U15" s="43">
        <v>10</v>
      </c>
      <c r="V15" s="7">
        <v>0</v>
      </c>
      <c r="W15" s="133"/>
      <c r="X15" s="41">
        <v>2</v>
      </c>
      <c r="Y15" s="28"/>
      <c r="Z15" s="522">
        <v>72</v>
      </c>
      <c r="AA15" s="62">
        <v>25</v>
      </c>
      <c r="AB15" s="45"/>
      <c r="AC15" s="71">
        <v>81</v>
      </c>
      <c r="AD15" s="51">
        <v>14</v>
      </c>
      <c r="AE15" s="548">
        <v>64</v>
      </c>
      <c r="AF15" s="45"/>
    </row>
    <row r="16" spans="1:34" ht="21.75" customHeight="1" x14ac:dyDescent="0.2">
      <c r="A16" s="547">
        <v>487</v>
      </c>
      <c r="B16" s="62">
        <v>28</v>
      </c>
      <c r="C16" s="21"/>
      <c r="D16" s="101" t="s">
        <v>9</v>
      </c>
      <c r="E16" s="156">
        <v>16</v>
      </c>
      <c r="F16" s="153">
        <v>16</v>
      </c>
      <c r="G16" s="22"/>
      <c r="H16" s="44">
        <v>469</v>
      </c>
      <c r="I16" s="62">
        <v>26</v>
      </c>
      <c r="J16" s="45"/>
      <c r="K16" s="78">
        <f t="shared" si="0"/>
        <v>-18</v>
      </c>
      <c r="L16" s="79">
        <f t="shared" si="1"/>
        <v>-3.6960985626283369</v>
      </c>
      <c r="M16" s="418">
        <f t="shared" si="2"/>
        <v>468</v>
      </c>
      <c r="N16" s="408">
        <f t="shared" si="3"/>
        <v>1</v>
      </c>
      <c r="O16" s="28"/>
      <c r="P16" s="38">
        <v>11</v>
      </c>
      <c r="Q16" s="7">
        <v>0</v>
      </c>
      <c r="R16" s="133"/>
      <c r="S16" s="39">
        <v>13</v>
      </c>
      <c r="T16" s="7">
        <v>0</v>
      </c>
      <c r="U16" s="40">
        <v>13</v>
      </c>
      <c r="V16" s="7">
        <v>0</v>
      </c>
      <c r="W16" s="133"/>
      <c r="X16" s="41">
        <v>4</v>
      </c>
      <c r="Y16" s="28"/>
      <c r="Z16" s="522">
        <v>73</v>
      </c>
      <c r="AA16" s="62">
        <v>21</v>
      </c>
      <c r="AB16" s="45"/>
      <c r="AC16" s="71">
        <v>62</v>
      </c>
      <c r="AD16" s="51">
        <v>14</v>
      </c>
      <c r="AE16" s="548">
        <v>63</v>
      </c>
      <c r="AF16" s="45"/>
    </row>
    <row r="17" spans="1:35" ht="21.75" customHeight="1" x14ac:dyDescent="0.2">
      <c r="A17" s="547">
        <v>394</v>
      </c>
      <c r="B17" s="62">
        <v>39</v>
      </c>
      <c r="C17" s="21"/>
      <c r="D17" s="101" t="s">
        <v>10</v>
      </c>
      <c r="E17" s="156">
        <v>14</v>
      </c>
      <c r="F17" s="153">
        <v>14</v>
      </c>
      <c r="G17" s="22"/>
      <c r="H17" s="44">
        <v>383</v>
      </c>
      <c r="I17" s="62">
        <v>40</v>
      </c>
      <c r="J17" s="45"/>
      <c r="K17" s="78">
        <f t="shared" si="0"/>
        <v>-11</v>
      </c>
      <c r="L17" s="79">
        <f t="shared" si="1"/>
        <v>-2.7918781725888326</v>
      </c>
      <c r="M17" s="418">
        <f t="shared" si="2"/>
        <v>382</v>
      </c>
      <c r="N17" s="408">
        <f t="shared" si="3"/>
        <v>1</v>
      </c>
      <c r="O17" s="28"/>
      <c r="P17" s="38">
        <v>4</v>
      </c>
      <c r="Q17" s="7">
        <v>1</v>
      </c>
      <c r="R17" s="133"/>
      <c r="S17" s="39">
        <v>9</v>
      </c>
      <c r="T17" s="7">
        <v>0</v>
      </c>
      <c r="U17" s="43">
        <v>6</v>
      </c>
      <c r="V17" s="7">
        <v>0</v>
      </c>
      <c r="W17" s="133"/>
      <c r="X17" s="41">
        <v>1</v>
      </c>
      <c r="Y17" s="28"/>
      <c r="Z17" s="522">
        <v>72</v>
      </c>
      <c r="AA17" s="62">
        <v>21</v>
      </c>
      <c r="AB17" s="45"/>
      <c r="AC17" s="114">
        <v>49</v>
      </c>
      <c r="AD17" s="7">
        <v>20</v>
      </c>
      <c r="AE17" s="484">
        <v>63</v>
      </c>
      <c r="AF17" s="45"/>
    </row>
    <row r="18" spans="1:35" ht="21.75" customHeight="1" x14ac:dyDescent="0.2">
      <c r="A18" s="547">
        <v>181</v>
      </c>
      <c r="B18" s="62">
        <v>20</v>
      </c>
      <c r="C18" s="21"/>
      <c r="D18" s="101" t="s">
        <v>11</v>
      </c>
      <c r="E18" s="156">
        <v>7</v>
      </c>
      <c r="F18" s="153">
        <v>7</v>
      </c>
      <c r="G18" s="22"/>
      <c r="H18" s="44">
        <v>170</v>
      </c>
      <c r="I18" s="62">
        <v>19</v>
      </c>
      <c r="J18" s="45"/>
      <c r="K18" s="78">
        <f t="shared" si="0"/>
        <v>-11</v>
      </c>
      <c r="L18" s="79">
        <f t="shared" si="1"/>
        <v>-6.0773480662983426</v>
      </c>
      <c r="M18" s="418">
        <f t="shared" si="2"/>
        <v>172</v>
      </c>
      <c r="N18" s="408">
        <f t="shared" si="3"/>
        <v>-2</v>
      </c>
      <c r="O18" s="28"/>
      <c r="P18" s="38">
        <v>0</v>
      </c>
      <c r="Q18" s="7">
        <v>0</v>
      </c>
      <c r="R18" s="133"/>
      <c r="S18" s="42">
        <v>5</v>
      </c>
      <c r="T18" s="7">
        <v>0</v>
      </c>
      <c r="U18" s="43">
        <v>2</v>
      </c>
      <c r="V18" s="7">
        <v>0</v>
      </c>
      <c r="W18" s="133"/>
      <c r="X18" s="41">
        <v>2</v>
      </c>
      <c r="Y18" s="28"/>
      <c r="Z18" s="522">
        <v>72</v>
      </c>
      <c r="AA18" s="62">
        <v>20</v>
      </c>
      <c r="AB18" s="45"/>
      <c r="AC18" s="437">
        <v>0</v>
      </c>
      <c r="AD18" s="7">
        <v>9</v>
      </c>
      <c r="AE18" s="484">
        <v>73</v>
      </c>
      <c r="AF18" s="45"/>
    </row>
    <row r="19" spans="1:35" ht="21.75" customHeight="1" x14ac:dyDescent="0.2">
      <c r="A19" s="547">
        <v>418</v>
      </c>
      <c r="B19" s="62">
        <v>31</v>
      </c>
      <c r="C19" s="21"/>
      <c r="D19" s="101" t="s">
        <v>12</v>
      </c>
      <c r="E19" s="156">
        <v>13</v>
      </c>
      <c r="F19" s="153">
        <v>13</v>
      </c>
      <c r="G19" s="22"/>
      <c r="H19" s="44">
        <v>394</v>
      </c>
      <c r="I19" s="62">
        <v>27</v>
      </c>
      <c r="J19" s="45"/>
      <c r="K19" s="78">
        <f t="shared" si="0"/>
        <v>-24</v>
      </c>
      <c r="L19" s="79">
        <f t="shared" si="1"/>
        <v>-5.741626794258373</v>
      </c>
      <c r="M19" s="418">
        <f t="shared" si="2"/>
        <v>392</v>
      </c>
      <c r="N19" s="408">
        <f t="shared" si="3"/>
        <v>2</v>
      </c>
      <c r="O19" s="28"/>
      <c r="P19" s="38">
        <v>2</v>
      </c>
      <c r="Q19" s="7">
        <v>1</v>
      </c>
      <c r="R19" s="133"/>
      <c r="S19" s="42">
        <v>7</v>
      </c>
      <c r="T19" s="7">
        <v>0</v>
      </c>
      <c r="U19" s="43">
        <v>13</v>
      </c>
      <c r="V19" s="7">
        <v>0</v>
      </c>
      <c r="W19" s="133"/>
      <c r="X19" s="41">
        <v>8</v>
      </c>
      <c r="Y19" s="28"/>
      <c r="Z19" s="522">
        <v>69</v>
      </c>
      <c r="AA19" s="62">
        <v>20</v>
      </c>
      <c r="AB19" s="45"/>
      <c r="AC19" s="163">
        <v>41</v>
      </c>
      <c r="AD19" s="7">
        <v>19</v>
      </c>
      <c r="AE19" s="484">
        <v>72</v>
      </c>
      <c r="AF19" s="45"/>
    </row>
    <row r="20" spans="1:35" ht="21.75" customHeight="1" x14ac:dyDescent="0.2">
      <c r="A20" s="547">
        <v>299</v>
      </c>
      <c r="B20" s="62">
        <v>17</v>
      </c>
      <c r="C20" s="21"/>
      <c r="D20" s="101" t="s">
        <v>13</v>
      </c>
      <c r="E20" s="156">
        <v>10</v>
      </c>
      <c r="F20" s="153">
        <v>10</v>
      </c>
      <c r="G20" s="22"/>
      <c r="H20" s="44">
        <v>289</v>
      </c>
      <c r="I20" s="62">
        <v>9</v>
      </c>
      <c r="J20" s="45"/>
      <c r="K20" s="78">
        <f t="shared" si="0"/>
        <v>-10</v>
      </c>
      <c r="L20" s="79">
        <f t="shared" si="1"/>
        <v>-3.3444816053511706</v>
      </c>
      <c r="M20" s="418">
        <f t="shared" si="2"/>
        <v>288</v>
      </c>
      <c r="N20" s="408">
        <f t="shared" si="3"/>
        <v>1</v>
      </c>
      <c r="O20" s="28"/>
      <c r="P20" s="38">
        <v>2</v>
      </c>
      <c r="Q20" s="7">
        <v>0</v>
      </c>
      <c r="R20" s="133"/>
      <c r="S20" s="42">
        <v>4</v>
      </c>
      <c r="T20" s="7">
        <v>0</v>
      </c>
      <c r="U20" s="43">
        <v>9</v>
      </c>
      <c r="V20" s="7">
        <v>0</v>
      </c>
      <c r="W20" s="133"/>
      <c r="X20" s="41">
        <v>0</v>
      </c>
      <c r="Y20" s="28"/>
      <c r="Z20" s="522">
        <v>71</v>
      </c>
      <c r="AA20" s="62">
        <v>24</v>
      </c>
      <c r="AB20" s="45"/>
      <c r="AC20" s="114">
        <v>58</v>
      </c>
      <c r="AD20" s="7">
        <v>19</v>
      </c>
      <c r="AE20" s="484">
        <v>70</v>
      </c>
      <c r="AF20" s="45"/>
    </row>
    <row r="21" spans="1:35" ht="21.75" customHeight="1" x14ac:dyDescent="0.2">
      <c r="A21" s="547">
        <v>327</v>
      </c>
      <c r="B21" s="62">
        <v>22</v>
      </c>
      <c r="C21" s="21"/>
      <c r="D21" s="101" t="s">
        <v>14</v>
      </c>
      <c r="E21" s="156">
        <v>10</v>
      </c>
      <c r="F21" s="153">
        <v>10</v>
      </c>
      <c r="G21" s="22"/>
      <c r="H21" s="44">
        <v>310</v>
      </c>
      <c r="I21" s="62">
        <v>22</v>
      </c>
      <c r="J21" s="45"/>
      <c r="K21" s="78">
        <f t="shared" si="0"/>
        <v>-17</v>
      </c>
      <c r="L21" s="79">
        <f t="shared" si="1"/>
        <v>-5.1987767584097861</v>
      </c>
      <c r="M21" s="418">
        <f t="shared" si="2"/>
        <v>309</v>
      </c>
      <c r="N21" s="408">
        <f t="shared" si="3"/>
        <v>1</v>
      </c>
      <c r="O21" s="28"/>
      <c r="P21" s="38">
        <v>2</v>
      </c>
      <c r="Q21" s="7">
        <v>0</v>
      </c>
      <c r="R21" s="133"/>
      <c r="S21" s="42">
        <v>10</v>
      </c>
      <c r="T21" s="7">
        <v>0</v>
      </c>
      <c r="U21" s="43">
        <v>9</v>
      </c>
      <c r="V21" s="7">
        <v>0</v>
      </c>
      <c r="W21" s="133"/>
      <c r="X21" s="41">
        <v>1</v>
      </c>
      <c r="Y21" s="28"/>
      <c r="Z21" s="522">
        <v>72</v>
      </c>
      <c r="AA21" s="62">
        <v>22</v>
      </c>
      <c r="AB21" s="45"/>
      <c r="AC21" s="114">
        <v>61</v>
      </c>
      <c r="AD21" s="7">
        <v>18</v>
      </c>
      <c r="AE21" s="484">
        <v>64</v>
      </c>
      <c r="AF21" s="45"/>
    </row>
    <row r="22" spans="1:35" ht="21.75" customHeight="1" x14ac:dyDescent="0.2">
      <c r="A22" s="547">
        <v>274</v>
      </c>
      <c r="B22" s="62">
        <v>26</v>
      </c>
      <c r="C22" s="21"/>
      <c r="D22" s="101" t="s">
        <v>15</v>
      </c>
      <c r="E22" s="156">
        <v>11</v>
      </c>
      <c r="F22" s="153">
        <v>11</v>
      </c>
      <c r="G22" s="22"/>
      <c r="H22" s="44">
        <v>261</v>
      </c>
      <c r="I22" s="62">
        <v>27</v>
      </c>
      <c r="J22" s="45"/>
      <c r="K22" s="78">
        <f t="shared" si="0"/>
        <v>-13</v>
      </c>
      <c r="L22" s="79">
        <f t="shared" si="1"/>
        <v>-4.7445255474452548</v>
      </c>
      <c r="M22" s="418">
        <f t="shared" si="2"/>
        <v>261</v>
      </c>
      <c r="N22" s="408">
        <f t="shared" si="3"/>
        <v>0</v>
      </c>
      <c r="O22" s="28"/>
      <c r="P22" s="38">
        <v>3</v>
      </c>
      <c r="Q22" s="7">
        <v>4</v>
      </c>
      <c r="R22" s="133"/>
      <c r="S22" s="42">
        <v>8</v>
      </c>
      <c r="T22" s="7">
        <v>0</v>
      </c>
      <c r="U22" s="43">
        <v>7</v>
      </c>
      <c r="V22" s="7">
        <v>0</v>
      </c>
      <c r="W22" s="133"/>
      <c r="X22" s="41">
        <v>1</v>
      </c>
      <c r="Y22" s="28"/>
      <c r="Z22" s="522">
        <v>74</v>
      </c>
      <c r="AA22" s="62">
        <v>24</v>
      </c>
      <c r="AB22" s="45"/>
      <c r="AC22" s="114">
        <v>55</v>
      </c>
      <c r="AD22" s="7">
        <v>15</v>
      </c>
      <c r="AE22" s="484">
        <v>71</v>
      </c>
      <c r="AF22" s="45"/>
      <c r="AH22" s="391" t="s">
        <v>0</v>
      </c>
    </row>
    <row r="23" spans="1:35" ht="21.75" customHeight="1" x14ac:dyDescent="0.2">
      <c r="A23" s="547">
        <v>751</v>
      </c>
      <c r="B23" s="62">
        <v>52</v>
      </c>
      <c r="C23" s="21"/>
      <c r="D23" s="101" t="s">
        <v>16</v>
      </c>
      <c r="E23" s="156">
        <v>21</v>
      </c>
      <c r="F23" s="153">
        <v>21</v>
      </c>
      <c r="G23" s="22"/>
      <c r="H23" s="44">
        <v>732</v>
      </c>
      <c r="I23" s="62">
        <v>57</v>
      </c>
      <c r="J23" s="45"/>
      <c r="K23" s="78">
        <f t="shared" si="0"/>
        <v>-19</v>
      </c>
      <c r="L23" s="79">
        <f t="shared" si="1"/>
        <v>-2.5299600532623168</v>
      </c>
      <c r="M23" s="418">
        <f t="shared" si="2"/>
        <v>730</v>
      </c>
      <c r="N23" s="408">
        <f t="shared" si="3"/>
        <v>2</v>
      </c>
      <c r="O23" s="28"/>
      <c r="P23" s="38">
        <v>7</v>
      </c>
      <c r="Q23" s="7">
        <v>1</v>
      </c>
      <c r="R23" s="133"/>
      <c r="S23" s="42">
        <v>8</v>
      </c>
      <c r="T23" s="7">
        <v>0</v>
      </c>
      <c r="U23" s="43">
        <v>17</v>
      </c>
      <c r="V23" s="7">
        <v>0</v>
      </c>
      <c r="W23" s="133"/>
      <c r="X23" s="41">
        <v>3</v>
      </c>
      <c r="Y23" s="28"/>
      <c r="Z23" s="522">
        <v>69</v>
      </c>
      <c r="AA23" s="62">
        <v>18</v>
      </c>
      <c r="AB23" s="45"/>
      <c r="AC23" s="114">
        <v>51</v>
      </c>
      <c r="AD23" s="7">
        <v>11</v>
      </c>
      <c r="AE23" s="484">
        <v>60</v>
      </c>
      <c r="AF23" s="45"/>
    </row>
    <row r="24" spans="1:35" ht="21.75" customHeight="1" x14ac:dyDescent="0.2">
      <c r="A24" s="550">
        <v>151</v>
      </c>
      <c r="B24" s="439">
        <v>21</v>
      </c>
      <c r="C24" s="21"/>
      <c r="D24" s="440" t="s">
        <v>17</v>
      </c>
      <c r="E24" s="441">
        <v>8</v>
      </c>
      <c r="F24" s="442">
        <v>8</v>
      </c>
      <c r="G24" s="22"/>
      <c r="H24" s="438">
        <v>153</v>
      </c>
      <c r="I24" s="439">
        <v>22</v>
      </c>
      <c r="J24" s="45"/>
      <c r="K24" s="573">
        <f t="shared" si="0"/>
        <v>2</v>
      </c>
      <c r="L24" s="574">
        <f t="shared" si="1"/>
        <v>1.3245033112582782</v>
      </c>
      <c r="M24" s="443">
        <f t="shared" si="2"/>
        <v>152</v>
      </c>
      <c r="N24" s="410">
        <f t="shared" si="3"/>
        <v>1</v>
      </c>
      <c r="O24" s="28"/>
      <c r="P24" s="444">
        <v>5</v>
      </c>
      <c r="Q24" s="445">
        <v>3</v>
      </c>
      <c r="R24" s="446"/>
      <c r="S24" s="447">
        <v>2</v>
      </c>
      <c r="T24" s="445">
        <v>0</v>
      </c>
      <c r="U24" s="448">
        <v>2</v>
      </c>
      <c r="V24" s="445">
        <v>0</v>
      </c>
      <c r="W24" s="446"/>
      <c r="X24" s="449">
        <v>0</v>
      </c>
      <c r="Y24" s="28"/>
      <c r="Z24" s="450">
        <v>69</v>
      </c>
      <c r="AA24" s="439">
        <v>19</v>
      </c>
      <c r="AB24" s="45"/>
      <c r="AC24" s="451">
        <v>47</v>
      </c>
      <c r="AD24" s="445">
        <v>4</v>
      </c>
      <c r="AE24" s="551">
        <v>68</v>
      </c>
      <c r="AF24" s="45"/>
    </row>
    <row r="25" spans="1:35" s="11" customFormat="1" ht="5.25" customHeight="1" x14ac:dyDescent="0.2">
      <c r="A25" s="480"/>
      <c r="B25" s="68"/>
      <c r="C25" s="75"/>
      <c r="D25" s="76"/>
      <c r="E25" s="149"/>
      <c r="F25" s="579"/>
      <c r="G25" s="76"/>
      <c r="H25" s="74"/>
      <c r="I25" s="68"/>
      <c r="J25" s="68"/>
      <c r="K25" s="65"/>
      <c r="L25" s="66"/>
      <c r="M25" s="431"/>
      <c r="N25" s="431"/>
      <c r="O25" s="77"/>
      <c r="P25" s="67"/>
      <c r="Q25" s="67"/>
      <c r="R25" s="135"/>
      <c r="S25" s="68"/>
      <c r="T25" s="67"/>
      <c r="U25" s="69"/>
      <c r="V25" s="67"/>
      <c r="W25" s="135"/>
      <c r="X25" s="67"/>
      <c r="Y25" s="77"/>
      <c r="Z25" s="68"/>
      <c r="AA25" s="66"/>
      <c r="AB25" s="68"/>
      <c r="AC25" s="67"/>
      <c r="AD25" s="67"/>
      <c r="AE25" s="477"/>
      <c r="AF25" s="68"/>
    </row>
    <row r="26" spans="1:35" ht="30" customHeight="1" x14ac:dyDescent="0.2">
      <c r="A26" s="552">
        <v>92</v>
      </c>
      <c r="B26" s="72">
        <f>SUM(D24)</f>
        <v>0</v>
      </c>
      <c r="C26" s="21"/>
      <c r="D26" s="96" t="s">
        <v>45</v>
      </c>
      <c r="E26" s="158">
        <v>1</v>
      </c>
      <c r="F26" s="154">
        <v>1</v>
      </c>
      <c r="G26" s="22"/>
      <c r="H26" s="53">
        <v>84</v>
      </c>
      <c r="I26" s="72">
        <v>0</v>
      </c>
      <c r="J26" s="45"/>
      <c r="K26" s="97">
        <f>H26-A26</f>
        <v>-8</v>
      </c>
      <c r="L26" s="98">
        <f>SUM(K26/A26*100)</f>
        <v>-8.695652173913043</v>
      </c>
      <c r="M26" s="411">
        <f>SUM(A26+P26-S26-U26-X26)</f>
        <v>82</v>
      </c>
      <c r="N26" s="412">
        <f>SUM(H26-M26)</f>
        <v>2</v>
      </c>
      <c r="O26" s="28"/>
      <c r="P26" s="104">
        <v>0</v>
      </c>
      <c r="Q26" s="55">
        <v>0</v>
      </c>
      <c r="R26" s="136"/>
      <c r="S26" s="105">
        <v>4</v>
      </c>
      <c r="T26" s="55">
        <v>0</v>
      </c>
      <c r="U26" s="106">
        <v>0</v>
      </c>
      <c r="V26" s="55">
        <v>0</v>
      </c>
      <c r="W26" s="138"/>
      <c r="X26" s="107">
        <v>6</v>
      </c>
      <c r="Y26" s="28"/>
      <c r="Z26" s="73">
        <v>72</v>
      </c>
      <c r="AA26" s="110">
        <v>25</v>
      </c>
      <c r="AB26" s="45"/>
      <c r="AC26" s="117">
        <v>0</v>
      </c>
      <c r="AD26" s="55">
        <v>18</v>
      </c>
      <c r="AE26" s="553">
        <v>73</v>
      </c>
      <c r="AF26" s="45"/>
    </row>
    <row r="27" spans="1:35" s="11" customFormat="1" ht="6.75" customHeight="1" x14ac:dyDescent="0.2">
      <c r="A27" s="480"/>
      <c r="B27" s="68"/>
      <c r="C27" s="75"/>
      <c r="D27" s="76"/>
      <c r="E27" s="149"/>
      <c r="F27" s="579"/>
      <c r="G27" s="76"/>
      <c r="H27" s="74"/>
      <c r="I27" s="68"/>
      <c r="J27" s="68"/>
      <c r="K27" s="65"/>
      <c r="L27" s="66"/>
      <c r="M27" s="431"/>
      <c r="N27" s="431"/>
      <c r="O27" s="77"/>
      <c r="P27" s="67"/>
      <c r="Q27" s="67"/>
      <c r="R27" s="135"/>
      <c r="S27" s="68"/>
      <c r="T27" s="67"/>
      <c r="U27" s="69"/>
      <c r="V27" s="67"/>
      <c r="W27" s="135"/>
      <c r="X27" s="67"/>
      <c r="Y27" s="77"/>
      <c r="Z27" s="68"/>
      <c r="AA27" s="66"/>
      <c r="AB27" s="68"/>
      <c r="AC27" s="67"/>
      <c r="AD27" s="67"/>
      <c r="AE27" s="477"/>
      <c r="AF27" s="68"/>
    </row>
    <row r="28" spans="1:35" s="11" customFormat="1" ht="30.75" customHeight="1" thickBot="1" x14ac:dyDescent="0.25">
      <c r="A28" s="490">
        <f>SUM(A26,A6:A24)</f>
        <v>6970</v>
      </c>
      <c r="B28" s="554">
        <f>SUM(B26,B6:B24)</f>
        <v>600</v>
      </c>
      <c r="C28" s="492"/>
      <c r="D28" s="493" t="s">
        <v>67</v>
      </c>
      <c r="E28" s="555">
        <f>SUM(E26,E6:E24)</f>
        <v>244</v>
      </c>
      <c r="F28" s="580">
        <f>SUM(F26,F6:F24)</f>
        <v>244</v>
      </c>
      <c r="G28" s="494"/>
      <c r="H28" s="491">
        <f>SUM(H6,H7,H8,H9,H10,H11,H12,H13,H14,H15,H16,H17,H18,H19,H20,H21,H22,H23,H24,H26)</f>
        <v>6689</v>
      </c>
      <c r="I28" s="554">
        <f>SUM(I26,I6:I24)</f>
        <v>575</v>
      </c>
      <c r="J28" s="495"/>
      <c r="K28" s="556">
        <f>SUM(K26,K6:K24)</f>
        <v>-281</v>
      </c>
      <c r="L28" s="557">
        <f>SUM(K28/A28*100)</f>
        <v>-4.0315638450502149</v>
      </c>
      <c r="M28" s="558">
        <f>SUM(M26,M6:M24)</f>
        <v>6678</v>
      </c>
      <c r="N28" s="497">
        <f>SUM(N26,N6:N24)</f>
        <v>11</v>
      </c>
      <c r="O28" s="498"/>
      <c r="P28" s="559">
        <f>SUM(P26,P6:P24)</f>
        <v>74</v>
      </c>
      <c r="Q28" s="560">
        <f>SUM(Q26,Q6:Q24)</f>
        <v>17</v>
      </c>
      <c r="R28" s="499"/>
      <c r="S28" s="561">
        <f>SUM(S26,S6:S24)</f>
        <v>137</v>
      </c>
      <c r="T28" s="561">
        <f t="shared" ref="T28:V28" si="4">SUM(T26,T6:T24)</f>
        <v>0</v>
      </c>
      <c r="U28" s="561">
        <f t="shared" si="4"/>
        <v>190</v>
      </c>
      <c r="V28" s="561">
        <f t="shared" si="4"/>
        <v>0</v>
      </c>
      <c r="W28" s="499"/>
      <c r="X28" s="555">
        <f>SUM(X26,X6:X24)</f>
        <v>39</v>
      </c>
      <c r="Y28" s="498"/>
      <c r="Z28" s="562">
        <f>SUM(Z26,Z6:Z24)/20</f>
        <v>71.3</v>
      </c>
      <c r="AA28" s="554">
        <f>SUM(AA26,AA6:AA24)/20</f>
        <v>21.6</v>
      </c>
      <c r="AB28" s="495"/>
      <c r="AC28" s="562">
        <f>SUM(AC26,AC6:AC24)/17</f>
        <v>54.058823529411768</v>
      </c>
      <c r="AD28" s="561">
        <f>SUM(AD26,AD6:AD24)/19</f>
        <v>13.736842105263158</v>
      </c>
      <c r="AE28" s="563">
        <f>SUM(AE26,AE6:AE24)/19</f>
        <v>64.631578947368425</v>
      </c>
      <c r="AF28" s="59"/>
      <c r="AH28" s="11" t="s">
        <v>0</v>
      </c>
      <c r="AI28" s="11" t="s">
        <v>0</v>
      </c>
    </row>
    <row r="29" spans="1:35" s="11" customFormat="1" ht="19.5" customHeight="1" thickBot="1" x14ac:dyDescent="0.25">
      <c r="A29" s="74"/>
      <c r="B29" s="68"/>
      <c r="C29" s="75"/>
      <c r="D29" s="76"/>
      <c r="E29" s="157"/>
      <c r="F29" s="579"/>
      <c r="G29" s="76"/>
      <c r="H29" s="74"/>
      <c r="I29" s="68"/>
      <c r="J29" s="68"/>
      <c r="K29" s="65"/>
      <c r="L29" s="66"/>
      <c r="M29" s="398"/>
      <c r="N29" s="398"/>
      <c r="O29" s="77"/>
      <c r="P29" s="67"/>
      <c r="Q29" s="67"/>
      <c r="R29" s="135"/>
      <c r="S29" s="68"/>
      <c r="T29" s="67"/>
      <c r="U29" s="69"/>
      <c r="V29" s="67"/>
      <c r="W29" s="135"/>
      <c r="X29" s="67"/>
      <c r="Y29" s="77"/>
      <c r="Z29" s="68"/>
      <c r="AA29" s="66"/>
      <c r="AB29" s="68"/>
      <c r="AC29" s="67"/>
      <c r="AD29" s="67"/>
      <c r="AE29" s="67"/>
      <c r="AF29" s="68"/>
    </row>
    <row r="30" spans="1:35" ht="21.75" customHeight="1" x14ac:dyDescent="0.2">
      <c r="A30" s="502">
        <v>371</v>
      </c>
      <c r="B30" s="503">
        <v>19</v>
      </c>
      <c r="C30" s="454"/>
      <c r="D30" s="504" t="s">
        <v>40</v>
      </c>
      <c r="E30" s="505">
        <v>12</v>
      </c>
      <c r="F30" s="506">
        <v>12</v>
      </c>
      <c r="G30" s="458"/>
      <c r="H30" s="507">
        <v>371</v>
      </c>
      <c r="I30" s="503">
        <v>20</v>
      </c>
      <c r="J30" s="461"/>
      <c r="K30" s="508">
        <f>H30-A30</f>
        <v>0</v>
      </c>
      <c r="L30" s="509">
        <f>SUM(K30/A30*100)</f>
        <v>0</v>
      </c>
      <c r="M30" s="510">
        <f>SUM(A30+P30-S30-U30-X30)</f>
        <v>371</v>
      </c>
      <c r="N30" s="511">
        <f>SUM(H30-M30)</f>
        <v>0</v>
      </c>
      <c r="O30" s="464"/>
      <c r="P30" s="512">
        <v>11</v>
      </c>
      <c r="Q30" s="513">
        <v>0</v>
      </c>
      <c r="R30" s="514"/>
      <c r="S30" s="515">
        <v>5</v>
      </c>
      <c r="T30" s="513">
        <v>0</v>
      </c>
      <c r="U30" s="516">
        <v>6</v>
      </c>
      <c r="V30" s="513">
        <v>0</v>
      </c>
      <c r="W30" s="517"/>
      <c r="X30" s="518">
        <v>0</v>
      </c>
      <c r="Y30" s="464"/>
      <c r="Z30" s="519">
        <v>75</v>
      </c>
      <c r="AA30" s="503">
        <v>16</v>
      </c>
      <c r="AB30" s="461"/>
      <c r="AC30" s="520">
        <v>61</v>
      </c>
      <c r="AD30" s="513">
        <v>16</v>
      </c>
      <c r="AE30" s="521">
        <v>77</v>
      </c>
      <c r="AF30" s="45"/>
    </row>
    <row r="31" spans="1:35" ht="21.75" customHeight="1" x14ac:dyDescent="0.2">
      <c r="A31" s="483">
        <v>410</v>
      </c>
      <c r="B31" s="62">
        <v>18</v>
      </c>
      <c r="C31" s="21"/>
      <c r="D31" s="101" t="s">
        <v>41</v>
      </c>
      <c r="E31" s="156">
        <v>15</v>
      </c>
      <c r="F31" s="153">
        <v>15</v>
      </c>
      <c r="G31" s="22"/>
      <c r="H31" s="50">
        <v>396</v>
      </c>
      <c r="I31" s="62">
        <v>17</v>
      </c>
      <c r="J31" s="45"/>
      <c r="K31" s="78">
        <f>H31-A31</f>
        <v>-14</v>
      </c>
      <c r="L31" s="79">
        <f>SUM(K31/A31*100)</f>
        <v>-3.4146341463414638</v>
      </c>
      <c r="M31" s="407">
        <f>SUM(A31+P31-S31-U31-X31)</f>
        <v>393</v>
      </c>
      <c r="N31" s="408">
        <f>SUM(H31-M31)</f>
        <v>3</v>
      </c>
      <c r="O31" s="28"/>
      <c r="P31" s="38">
        <v>7</v>
      </c>
      <c r="Q31" s="7">
        <v>0</v>
      </c>
      <c r="R31" s="133"/>
      <c r="S31" s="42">
        <v>16</v>
      </c>
      <c r="T31" s="7">
        <v>0</v>
      </c>
      <c r="U31" s="43">
        <v>8</v>
      </c>
      <c r="V31" s="7">
        <v>0</v>
      </c>
      <c r="W31" s="140"/>
      <c r="X31" s="41">
        <v>0</v>
      </c>
      <c r="Y31" s="28"/>
      <c r="Z31" s="522">
        <v>72</v>
      </c>
      <c r="AA31" s="62">
        <v>16</v>
      </c>
      <c r="AB31" s="45"/>
      <c r="AC31" s="114">
        <v>55</v>
      </c>
      <c r="AD31" s="7">
        <v>8</v>
      </c>
      <c r="AE31" s="484">
        <v>72</v>
      </c>
      <c r="AF31" s="45"/>
    </row>
    <row r="32" spans="1:35" ht="21.75" customHeight="1" x14ac:dyDescent="0.2">
      <c r="A32" s="483">
        <v>109</v>
      </c>
      <c r="B32" s="62">
        <v>13</v>
      </c>
      <c r="C32" s="21"/>
      <c r="D32" s="101" t="s">
        <v>42</v>
      </c>
      <c r="E32" s="156">
        <v>6</v>
      </c>
      <c r="F32" s="153">
        <v>6</v>
      </c>
      <c r="G32" s="22"/>
      <c r="H32" s="50">
        <v>101</v>
      </c>
      <c r="I32" s="62">
        <v>11</v>
      </c>
      <c r="J32" s="45"/>
      <c r="K32" s="78">
        <f>H32-A32</f>
        <v>-8</v>
      </c>
      <c r="L32" s="79">
        <f>SUM(K32/A32*100)</f>
        <v>-7.3394495412844041</v>
      </c>
      <c r="M32" s="407">
        <f>SUM(A32+P32-S32-U32-X32)</f>
        <v>101</v>
      </c>
      <c r="N32" s="408">
        <f>SUM(H32-M32)</f>
        <v>0</v>
      </c>
      <c r="O32" s="28"/>
      <c r="P32" s="38">
        <v>0</v>
      </c>
      <c r="Q32" s="7">
        <v>0</v>
      </c>
      <c r="R32" s="133"/>
      <c r="S32" s="42">
        <v>6</v>
      </c>
      <c r="T32" s="7">
        <v>0</v>
      </c>
      <c r="U32" s="43">
        <v>2</v>
      </c>
      <c r="V32" s="7">
        <v>0</v>
      </c>
      <c r="W32" s="140"/>
      <c r="X32" s="41">
        <v>0</v>
      </c>
      <c r="Y32" s="28"/>
      <c r="Z32" s="522">
        <v>75</v>
      </c>
      <c r="AA32" s="62">
        <v>16</v>
      </c>
      <c r="AB32" s="45"/>
      <c r="AC32" s="163">
        <v>0</v>
      </c>
      <c r="AD32" s="7">
        <v>11</v>
      </c>
      <c r="AE32" s="484">
        <v>78</v>
      </c>
      <c r="AF32" s="45"/>
    </row>
    <row r="33" spans="1:32" ht="21.75" customHeight="1" x14ac:dyDescent="0.2">
      <c r="A33" s="483">
        <v>11</v>
      </c>
      <c r="B33" s="62">
        <v>0</v>
      </c>
      <c r="C33" s="21"/>
      <c r="D33" s="101" t="s">
        <v>73</v>
      </c>
      <c r="E33" s="156">
        <v>1</v>
      </c>
      <c r="F33" s="153">
        <v>1</v>
      </c>
      <c r="G33" s="22"/>
      <c r="H33" s="50">
        <v>11</v>
      </c>
      <c r="I33" s="62">
        <v>0</v>
      </c>
      <c r="J33" s="45"/>
      <c r="K33" s="433">
        <f>H33-A33</f>
        <v>0</v>
      </c>
      <c r="L33" s="434">
        <f>SUM(K33/A33*100)</f>
        <v>0</v>
      </c>
      <c r="M33" s="407">
        <f>SUM(A33+P33-S33-U33-X33)</f>
        <v>11</v>
      </c>
      <c r="N33" s="408">
        <v>0</v>
      </c>
      <c r="O33" s="28"/>
      <c r="P33" s="38">
        <v>0</v>
      </c>
      <c r="Q33" s="7">
        <v>0</v>
      </c>
      <c r="R33" s="133"/>
      <c r="S33" s="42">
        <v>0</v>
      </c>
      <c r="T33" s="7">
        <v>0</v>
      </c>
      <c r="U33" s="43">
        <v>0</v>
      </c>
      <c r="V33" s="7">
        <v>0</v>
      </c>
      <c r="W33" s="140"/>
      <c r="X33" s="41">
        <v>0</v>
      </c>
      <c r="Y33" s="28"/>
      <c r="Z33" s="71">
        <v>75</v>
      </c>
      <c r="AA33" s="62">
        <v>10</v>
      </c>
      <c r="AB33" s="45"/>
      <c r="AC33" s="163">
        <v>0</v>
      </c>
      <c r="AD33" s="165">
        <v>0</v>
      </c>
      <c r="AE33" s="523">
        <v>0</v>
      </c>
      <c r="AF33" s="45"/>
    </row>
    <row r="34" spans="1:32" s="11" customFormat="1" ht="21.75" customHeight="1" thickBot="1" x14ac:dyDescent="0.25">
      <c r="A34" s="524">
        <f>SUM(A30:A33)</f>
        <v>901</v>
      </c>
      <c r="B34" s="525">
        <f>SUM(B30:B33)</f>
        <v>50</v>
      </c>
      <c r="C34" s="492"/>
      <c r="D34" s="526" t="s">
        <v>68</v>
      </c>
      <c r="E34" s="527">
        <f>SUM(E30:E33)</f>
        <v>34</v>
      </c>
      <c r="F34" s="527">
        <f>SUM(F30:F33)</f>
        <v>34</v>
      </c>
      <c r="G34" s="494"/>
      <c r="H34" s="528">
        <f>SUM(H30:H33)</f>
        <v>879</v>
      </c>
      <c r="I34" s="525">
        <f>SUM(I30:I33)</f>
        <v>48</v>
      </c>
      <c r="J34" s="495"/>
      <c r="K34" s="529">
        <f>H34-A34</f>
        <v>-22</v>
      </c>
      <c r="L34" s="530">
        <f>SUM(K34/A34*100)</f>
        <v>-2.4417314095449503</v>
      </c>
      <c r="M34" s="531">
        <f>SUM(M30:M33)</f>
        <v>876</v>
      </c>
      <c r="N34" s="532">
        <f>SUM(H34-M34)</f>
        <v>3</v>
      </c>
      <c r="O34" s="498"/>
      <c r="P34" s="528">
        <f>SUM(P30:P33)</f>
        <v>18</v>
      </c>
      <c r="Q34" s="533">
        <f>SUM(Q30:Q33)</f>
        <v>0</v>
      </c>
      <c r="R34" s="534"/>
      <c r="S34" s="533">
        <f>SUM(S30:S33)</f>
        <v>27</v>
      </c>
      <c r="T34" s="533">
        <f>SUM(T30:T33)</f>
        <v>0</v>
      </c>
      <c r="U34" s="533">
        <f>SUM(U30:U33)</f>
        <v>16</v>
      </c>
      <c r="V34" s="533">
        <f>SUM(V30:V33)</f>
        <v>0</v>
      </c>
      <c r="W34" s="534"/>
      <c r="X34" s="525">
        <f>SUM(X30:X33)</f>
        <v>0</v>
      </c>
      <c r="Y34" s="498"/>
      <c r="Z34" s="535">
        <f>SUM(Z30:Z33)/4</f>
        <v>74.25</v>
      </c>
      <c r="AA34" s="536">
        <f>SUM(AA30:AA33)/4</f>
        <v>14.5</v>
      </c>
      <c r="AB34" s="495"/>
      <c r="AC34" s="535">
        <f>SUM(AC30:AC33)/2</f>
        <v>58</v>
      </c>
      <c r="AD34" s="537">
        <f>SUM(AD30:AD33)/3</f>
        <v>11.666666666666666</v>
      </c>
      <c r="AE34" s="538">
        <f>SUM(AE30:AE33)/3</f>
        <v>75.666666666666671</v>
      </c>
      <c r="AF34" s="59"/>
    </row>
    <row r="35" spans="1:32" s="11" customFormat="1" ht="20.25" customHeight="1" thickBot="1" x14ac:dyDescent="0.25">
      <c r="A35" s="74"/>
      <c r="B35" s="68"/>
      <c r="C35" s="75"/>
      <c r="D35" s="76"/>
      <c r="E35" s="157"/>
      <c r="F35" s="149"/>
      <c r="G35" s="76"/>
      <c r="H35" s="74"/>
      <c r="I35" s="68"/>
      <c r="J35" s="68"/>
      <c r="K35" s="65"/>
      <c r="L35" s="66"/>
      <c r="M35" s="398"/>
      <c r="N35" s="398"/>
      <c r="O35" s="77"/>
      <c r="P35" s="67"/>
      <c r="Q35" s="67"/>
      <c r="R35" s="135"/>
      <c r="S35" s="68"/>
      <c r="T35" s="67"/>
      <c r="U35" s="69"/>
      <c r="V35" s="67"/>
      <c r="W35" s="135"/>
      <c r="X35" s="67"/>
      <c r="Y35" s="77"/>
      <c r="Z35" s="68"/>
      <c r="AA35" s="66"/>
      <c r="AB35" s="68"/>
      <c r="AC35" s="67"/>
      <c r="AD35" s="67"/>
      <c r="AE35" s="67"/>
      <c r="AF35" s="68"/>
    </row>
    <row r="36" spans="1:32" ht="32.25" customHeight="1" x14ac:dyDescent="0.2">
      <c r="A36" s="452">
        <v>95</v>
      </c>
      <c r="B36" s="453">
        <v>2</v>
      </c>
      <c r="C36" s="454"/>
      <c r="D36" s="455" t="s">
        <v>108</v>
      </c>
      <c r="E36" s="456">
        <v>3</v>
      </c>
      <c r="F36" s="457">
        <v>3</v>
      </c>
      <c r="G36" s="458"/>
      <c r="H36" s="459">
        <v>95</v>
      </c>
      <c r="I36" s="460">
        <v>2</v>
      </c>
      <c r="J36" s="461"/>
      <c r="K36" s="575">
        <f>H36-A36</f>
        <v>0</v>
      </c>
      <c r="L36" s="576">
        <f>SUM(K36/A36*100)</f>
        <v>0</v>
      </c>
      <c r="M36" s="462">
        <f>SUM(A36+P36-S36-U36-X36)</f>
        <v>95</v>
      </c>
      <c r="N36" s="463">
        <f>SUM(H36-M36)</f>
        <v>0</v>
      </c>
      <c r="O36" s="464"/>
      <c r="P36" s="465">
        <v>0</v>
      </c>
      <c r="Q36" s="466">
        <v>0</v>
      </c>
      <c r="R36" s="467"/>
      <c r="S36" s="468">
        <v>0</v>
      </c>
      <c r="T36" s="466">
        <v>0</v>
      </c>
      <c r="U36" s="469">
        <v>0</v>
      </c>
      <c r="V36" s="466">
        <v>0</v>
      </c>
      <c r="W36" s="470"/>
      <c r="X36" s="471">
        <v>0</v>
      </c>
      <c r="Y36" s="464"/>
      <c r="Z36" s="472">
        <v>49</v>
      </c>
      <c r="AA36" s="460">
        <v>2</v>
      </c>
      <c r="AB36" s="461"/>
      <c r="AC36" s="473">
        <v>0</v>
      </c>
      <c r="AD36" s="474">
        <v>0</v>
      </c>
      <c r="AE36" s="475">
        <v>0</v>
      </c>
      <c r="AF36" s="45"/>
    </row>
    <row r="37" spans="1:32" s="11" customFormat="1" ht="4.5" customHeight="1" x14ac:dyDescent="0.2">
      <c r="A37" s="476"/>
      <c r="B37" s="76"/>
      <c r="C37" s="75"/>
      <c r="D37" s="76"/>
      <c r="E37" s="149"/>
      <c r="F37" s="579"/>
      <c r="G37" s="76"/>
      <c r="H37" s="74"/>
      <c r="I37" s="68"/>
      <c r="J37" s="68"/>
      <c r="K37" s="65"/>
      <c r="L37" s="66"/>
      <c r="M37" s="431"/>
      <c r="N37" s="431"/>
      <c r="O37" s="77"/>
      <c r="P37" s="67"/>
      <c r="Q37" s="67"/>
      <c r="R37" s="135"/>
      <c r="S37" s="68"/>
      <c r="T37" s="67"/>
      <c r="U37" s="69"/>
      <c r="V37" s="67"/>
      <c r="W37" s="135"/>
      <c r="X37" s="67"/>
      <c r="Y37" s="77"/>
      <c r="Z37" s="68"/>
      <c r="AA37" s="66"/>
      <c r="AB37" s="68"/>
      <c r="AC37" s="67"/>
      <c r="AD37" s="67"/>
      <c r="AE37" s="477"/>
      <c r="AF37" s="68"/>
    </row>
    <row r="38" spans="1:32" ht="32.25" customHeight="1" x14ac:dyDescent="0.2">
      <c r="A38" s="478">
        <v>18</v>
      </c>
      <c r="B38" s="432">
        <v>0</v>
      </c>
      <c r="C38" s="21"/>
      <c r="D38" s="96" t="s">
        <v>109</v>
      </c>
      <c r="E38" s="158">
        <v>1</v>
      </c>
      <c r="F38" s="154">
        <v>1</v>
      </c>
      <c r="G38" s="22"/>
      <c r="H38" s="53">
        <v>24</v>
      </c>
      <c r="I38" s="72">
        <v>0</v>
      </c>
      <c r="J38" s="45"/>
      <c r="K38" s="435">
        <f>H38-A38</f>
        <v>6</v>
      </c>
      <c r="L38" s="436">
        <f>SUM(K38/A38*100)</f>
        <v>33.333333333333329</v>
      </c>
      <c r="M38" s="411">
        <f>SUM(A38+P38-S38-U38-X38)</f>
        <v>24</v>
      </c>
      <c r="N38" s="412">
        <f>SUM(H38-M38)</f>
        <v>0</v>
      </c>
      <c r="O38" s="28"/>
      <c r="P38" s="54">
        <v>6</v>
      </c>
      <c r="Q38" s="55">
        <v>0</v>
      </c>
      <c r="R38" s="136"/>
      <c r="S38" s="56">
        <v>0</v>
      </c>
      <c r="T38" s="55">
        <v>0</v>
      </c>
      <c r="U38" s="57">
        <v>0</v>
      </c>
      <c r="V38" s="55">
        <v>0</v>
      </c>
      <c r="W38" s="138"/>
      <c r="X38" s="58">
        <v>0</v>
      </c>
      <c r="Y38" s="28"/>
      <c r="Z38" s="99">
        <v>46</v>
      </c>
      <c r="AA38" s="72">
        <v>4</v>
      </c>
      <c r="AB38" s="45"/>
      <c r="AC38" s="117">
        <v>39</v>
      </c>
      <c r="AD38" s="166">
        <v>0</v>
      </c>
      <c r="AE38" s="479">
        <v>0</v>
      </c>
      <c r="AF38" s="45"/>
    </row>
    <row r="39" spans="1:32" s="11" customFormat="1" ht="4.5" customHeight="1" x14ac:dyDescent="0.2">
      <c r="A39" s="480"/>
      <c r="B39" s="68"/>
      <c r="C39" s="75"/>
      <c r="D39" s="76"/>
      <c r="E39" s="149"/>
      <c r="F39" s="579"/>
      <c r="G39" s="76"/>
      <c r="H39" s="74"/>
      <c r="I39" s="68"/>
      <c r="J39" s="68"/>
      <c r="K39" s="65"/>
      <c r="L39" s="66"/>
      <c r="M39" s="431"/>
      <c r="N39" s="431"/>
      <c r="O39" s="77"/>
      <c r="P39" s="67"/>
      <c r="Q39" s="67"/>
      <c r="R39" s="135"/>
      <c r="S39" s="68"/>
      <c r="T39" s="67"/>
      <c r="U39" s="69"/>
      <c r="V39" s="67"/>
      <c r="W39" s="135"/>
      <c r="X39" s="67"/>
      <c r="Y39" s="77"/>
      <c r="Z39" s="68"/>
      <c r="AA39" s="66"/>
      <c r="AB39" s="68"/>
      <c r="AC39" s="67"/>
      <c r="AD39" s="67"/>
      <c r="AE39" s="477"/>
      <c r="AF39" s="68"/>
    </row>
    <row r="40" spans="1:32" ht="21.75" customHeight="1" x14ac:dyDescent="0.2">
      <c r="A40" s="481">
        <v>274</v>
      </c>
      <c r="B40" s="61">
        <v>6</v>
      </c>
      <c r="C40" s="21"/>
      <c r="D40" s="100" t="s">
        <v>43</v>
      </c>
      <c r="E40" s="155">
        <v>10</v>
      </c>
      <c r="F40" s="152">
        <v>10</v>
      </c>
      <c r="G40" s="22"/>
      <c r="H40" s="91">
        <v>270</v>
      </c>
      <c r="I40" s="61">
        <v>6</v>
      </c>
      <c r="J40" s="45"/>
      <c r="K40" s="577">
        <f>H40-A40</f>
        <v>-4</v>
      </c>
      <c r="L40" s="578">
        <f>SUM(K40/A40*100)</f>
        <v>-1.4598540145985401</v>
      </c>
      <c r="M40" s="405">
        <f>SUM(A40+P40-S40-U40-X40)</f>
        <v>270</v>
      </c>
      <c r="N40" s="406">
        <f>SUM(H40-M40)</f>
        <v>0</v>
      </c>
      <c r="O40" s="28"/>
      <c r="P40" s="80">
        <v>4</v>
      </c>
      <c r="Q40" s="81">
        <v>0</v>
      </c>
      <c r="R40" s="132"/>
      <c r="S40" s="92">
        <v>4</v>
      </c>
      <c r="T40" s="81">
        <v>0</v>
      </c>
      <c r="U40" s="93">
        <v>1</v>
      </c>
      <c r="V40" s="81">
        <v>0</v>
      </c>
      <c r="W40" s="139"/>
      <c r="X40" s="82">
        <v>3</v>
      </c>
      <c r="Y40" s="28"/>
      <c r="Z40" s="70">
        <v>61</v>
      </c>
      <c r="AA40" s="61">
        <v>5</v>
      </c>
      <c r="AB40" s="45"/>
      <c r="AC40" s="113">
        <v>64</v>
      </c>
      <c r="AD40" s="167">
        <v>6</v>
      </c>
      <c r="AE40" s="482">
        <v>67</v>
      </c>
      <c r="AF40" s="45"/>
    </row>
    <row r="41" spans="1:32" ht="21.75" customHeight="1" x14ac:dyDescent="0.2">
      <c r="A41" s="483">
        <v>106</v>
      </c>
      <c r="B41" s="62">
        <v>8</v>
      </c>
      <c r="C41" s="21"/>
      <c r="D41" s="101" t="s">
        <v>44</v>
      </c>
      <c r="E41" s="156">
        <v>5</v>
      </c>
      <c r="F41" s="153">
        <v>5</v>
      </c>
      <c r="G41" s="22"/>
      <c r="H41" s="50">
        <v>115</v>
      </c>
      <c r="I41" s="62">
        <v>5</v>
      </c>
      <c r="J41" s="45"/>
      <c r="K41" s="433">
        <f>H41-A41</f>
        <v>9</v>
      </c>
      <c r="L41" s="434">
        <f>SUM(K41/A41*100)</f>
        <v>8.4905660377358494</v>
      </c>
      <c r="M41" s="407">
        <f>SUM(A41+P41-S41-U41-X41)</f>
        <v>112</v>
      </c>
      <c r="N41" s="408">
        <f>SUM(H41-M41)</f>
        <v>3</v>
      </c>
      <c r="O41" s="28"/>
      <c r="P41" s="38">
        <v>15</v>
      </c>
      <c r="Q41" s="7">
        <v>0</v>
      </c>
      <c r="R41" s="133"/>
      <c r="S41" s="42">
        <v>9</v>
      </c>
      <c r="T41" s="7">
        <v>0</v>
      </c>
      <c r="U41" s="43">
        <v>0</v>
      </c>
      <c r="V41" s="7">
        <v>0</v>
      </c>
      <c r="W41" s="140"/>
      <c r="X41" s="41">
        <v>0</v>
      </c>
      <c r="Y41" s="28"/>
      <c r="Z41" s="71">
        <v>54</v>
      </c>
      <c r="AA41" s="62">
        <v>3</v>
      </c>
      <c r="AB41" s="45"/>
      <c r="AC41" s="163">
        <v>60</v>
      </c>
      <c r="AD41" s="7">
        <v>3</v>
      </c>
      <c r="AE41" s="484">
        <v>55</v>
      </c>
      <c r="AF41" s="45"/>
    </row>
    <row r="42" spans="1:32" s="338" customFormat="1" ht="21.75" customHeight="1" x14ac:dyDescent="0.2">
      <c r="A42" s="485">
        <f>SUM(A40:A41)</f>
        <v>380</v>
      </c>
      <c r="B42" s="320">
        <f>SUM(B40:B41)</f>
        <v>14</v>
      </c>
      <c r="C42" s="321"/>
      <c r="D42" s="322" t="s">
        <v>46</v>
      </c>
      <c r="E42" s="323">
        <f>SUM(E40:E41)</f>
        <v>15</v>
      </c>
      <c r="F42" s="323">
        <f>SUM(F40:F41)</f>
        <v>15</v>
      </c>
      <c r="G42" s="324"/>
      <c r="H42" s="319">
        <f>SUM(H40:H41)</f>
        <v>385</v>
      </c>
      <c r="I42" s="320">
        <f>SUM(I40:I41)</f>
        <v>11</v>
      </c>
      <c r="J42" s="325"/>
      <c r="K42" s="326">
        <f>H42-A42</f>
        <v>5</v>
      </c>
      <c r="L42" s="327">
        <f>SUM(K42/A42*100)</f>
        <v>1.3157894736842104</v>
      </c>
      <c r="M42" s="409">
        <f>SUM(A42+P42-S42-U42-X42)</f>
        <v>382</v>
      </c>
      <c r="N42" s="410">
        <f>SUM(H42-M42)</f>
        <v>3</v>
      </c>
      <c r="O42" s="328"/>
      <c r="P42" s="329">
        <f>SUM(P40:P41)</f>
        <v>19</v>
      </c>
      <c r="Q42" s="330">
        <f>SUM(Q40:Q41)</f>
        <v>0</v>
      </c>
      <c r="R42" s="331"/>
      <c r="S42" s="332">
        <f>SUM(S40:S41)</f>
        <v>13</v>
      </c>
      <c r="T42" s="330">
        <f>SUM(T40:T41)</f>
        <v>0</v>
      </c>
      <c r="U42" s="333">
        <f>SUM(U40:U41)</f>
        <v>1</v>
      </c>
      <c r="V42" s="330">
        <f>SUM(V40:V41)</f>
        <v>0</v>
      </c>
      <c r="W42" s="334"/>
      <c r="X42" s="323">
        <f>SUM(X40:X41)</f>
        <v>3</v>
      </c>
      <c r="Y42" s="328"/>
      <c r="Z42" s="335">
        <f>SUM(Z40:Z41)/2</f>
        <v>57.5</v>
      </c>
      <c r="AA42" s="320">
        <f>SUM(AA40,AA41)/2</f>
        <v>4</v>
      </c>
      <c r="AB42" s="325"/>
      <c r="AC42" s="329">
        <f>SUM(AC41,AC40)/2</f>
        <v>62</v>
      </c>
      <c r="AD42" s="336">
        <f>SUM(AD41,AD40)/2</f>
        <v>4.5</v>
      </c>
      <c r="AE42" s="486">
        <f>SUM(AE41,AE40)/2</f>
        <v>61</v>
      </c>
      <c r="AF42" s="325"/>
    </row>
    <row r="43" spans="1:32" s="11" customFormat="1" ht="4.5" customHeight="1" x14ac:dyDescent="0.2">
      <c r="A43" s="480"/>
      <c r="B43" s="68"/>
      <c r="C43" s="75"/>
      <c r="D43" s="76"/>
      <c r="E43" s="149"/>
      <c r="F43" s="579"/>
      <c r="G43" s="76"/>
      <c r="H43" s="74"/>
      <c r="I43" s="68"/>
      <c r="J43" s="68"/>
      <c r="K43" s="65"/>
      <c r="L43" s="66"/>
      <c r="M43" s="431"/>
      <c r="N43" s="431"/>
      <c r="O43" s="77"/>
      <c r="P43" s="67"/>
      <c r="Q43" s="67"/>
      <c r="R43" s="135"/>
      <c r="S43" s="68"/>
      <c r="T43" s="67"/>
      <c r="U43" s="69"/>
      <c r="V43" s="67"/>
      <c r="W43" s="135"/>
      <c r="X43" s="67"/>
      <c r="Y43" s="77"/>
      <c r="Z43" s="68"/>
      <c r="AA43" s="66"/>
      <c r="AB43" s="68"/>
      <c r="AC43" s="67"/>
      <c r="AD43" s="67"/>
      <c r="AE43" s="477"/>
      <c r="AF43" s="68"/>
    </row>
    <row r="44" spans="1:32" s="353" customFormat="1" ht="27.75" customHeight="1" x14ac:dyDescent="0.2">
      <c r="A44" s="487">
        <v>57</v>
      </c>
      <c r="B44" s="340">
        <v>14</v>
      </c>
      <c r="C44" s="341"/>
      <c r="D44" s="96" t="s">
        <v>86</v>
      </c>
      <c r="E44" s="158">
        <v>3</v>
      </c>
      <c r="F44" s="154">
        <v>3</v>
      </c>
      <c r="G44" s="22"/>
      <c r="H44" s="339">
        <v>48</v>
      </c>
      <c r="I44" s="340">
        <v>14</v>
      </c>
      <c r="J44" s="342"/>
      <c r="K44" s="97">
        <f>H44-A44</f>
        <v>-9</v>
      </c>
      <c r="L44" s="421">
        <f>SUM(K44/A44*100)</f>
        <v>-15.789473684210526</v>
      </c>
      <c r="M44" s="411">
        <f>SUM(A44+P44-S44-U44-X44)</f>
        <v>49</v>
      </c>
      <c r="N44" s="412">
        <f>SUM(H44-M44)</f>
        <v>-1</v>
      </c>
      <c r="O44" s="343"/>
      <c r="P44" s="344">
        <v>0</v>
      </c>
      <c r="Q44" s="345">
        <v>1</v>
      </c>
      <c r="R44" s="346"/>
      <c r="S44" s="347">
        <v>3</v>
      </c>
      <c r="T44" s="345">
        <v>0</v>
      </c>
      <c r="U44" s="348">
        <v>5</v>
      </c>
      <c r="V44" s="345">
        <v>0</v>
      </c>
      <c r="W44" s="349"/>
      <c r="X44" s="154">
        <v>0</v>
      </c>
      <c r="Y44" s="343"/>
      <c r="Z44" s="350">
        <v>76</v>
      </c>
      <c r="AA44" s="340">
        <v>4</v>
      </c>
      <c r="AB44" s="342"/>
      <c r="AC44" s="351">
        <v>0</v>
      </c>
      <c r="AD44" s="352">
        <v>26</v>
      </c>
      <c r="AE44" s="488">
        <v>79</v>
      </c>
      <c r="AF44" s="342"/>
    </row>
    <row r="45" spans="1:32" s="11" customFormat="1" ht="4.5" customHeight="1" x14ac:dyDescent="0.2">
      <c r="A45" s="480"/>
      <c r="B45" s="68"/>
      <c r="C45" s="75"/>
      <c r="D45" s="76"/>
      <c r="E45" s="149"/>
      <c r="F45" s="579"/>
      <c r="G45" s="76"/>
      <c r="H45" s="74"/>
      <c r="I45" s="68"/>
      <c r="J45" s="68"/>
      <c r="K45" s="65"/>
      <c r="L45" s="66"/>
      <c r="M45" s="431"/>
      <c r="N45" s="431"/>
      <c r="O45" s="77"/>
      <c r="P45" s="67"/>
      <c r="Q45" s="67"/>
      <c r="R45" s="135"/>
      <c r="S45" s="68"/>
      <c r="T45" s="67"/>
      <c r="U45" s="69"/>
      <c r="V45" s="67"/>
      <c r="W45" s="135"/>
      <c r="X45" s="67"/>
      <c r="Y45" s="77"/>
      <c r="Z45" s="68"/>
      <c r="AA45" s="66"/>
      <c r="AB45" s="68"/>
      <c r="AC45" s="67"/>
      <c r="AD45" s="67"/>
      <c r="AE45" s="477"/>
      <c r="AF45" s="68"/>
    </row>
    <row r="46" spans="1:32" s="353" customFormat="1" ht="27.75" customHeight="1" x14ac:dyDescent="0.2">
      <c r="A46" s="487">
        <v>159</v>
      </c>
      <c r="B46" s="340">
        <v>33</v>
      </c>
      <c r="C46" s="341"/>
      <c r="D46" s="357" t="s">
        <v>93</v>
      </c>
      <c r="E46" s="158">
        <v>6</v>
      </c>
      <c r="F46" s="154">
        <v>6</v>
      </c>
      <c r="G46" s="22"/>
      <c r="H46" s="339">
        <v>161</v>
      </c>
      <c r="I46" s="340">
        <v>32</v>
      </c>
      <c r="J46" s="342"/>
      <c r="K46" s="97">
        <f>H46-A46</f>
        <v>2</v>
      </c>
      <c r="L46" s="421">
        <f>SUM(K46/A46*100)</f>
        <v>1.257861635220126</v>
      </c>
      <c r="M46" s="411">
        <f>SUM(A46+P46-S46-U46-X46)</f>
        <v>161</v>
      </c>
      <c r="N46" s="412">
        <f>SUM(H46-M46)</f>
        <v>0</v>
      </c>
      <c r="O46" s="343"/>
      <c r="P46" s="344">
        <v>15</v>
      </c>
      <c r="Q46" s="345">
        <v>0</v>
      </c>
      <c r="R46" s="346"/>
      <c r="S46" s="347">
        <v>11</v>
      </c>
      <c r="T46" s="345">
        <v>0</v>
      </c>
      <c r="U46" s="348">
        <v>1</v>
      </c>
      <c r="V46" s="345">
        <v>0</v>
      </c>
      <c r="W46" s="349"/>
      <c r="X46" s="154">
        <v>1</v>
      </c>
      <c r="Y46" s="343"/>
      <c r="Z46" s="350">
        <v>69</v>
      </c>
      <c r="AA46" s="340">
        <v>14</v>
      </c>
      <c r="AB46" s="342"/>
      <c r="AC46" s="351">
        <v>67</v>
      </c>
      <c r="AD46" s="345">
        <v>13</v>
      </c>
      <c r="AE46" s="489">
        <v>70</v>
      </c>
      <c r="AF46" s="342"/>
    </row>
    <row r="47" spans="1:32" s="11" customFormat="1" ht="4.5" customHeight="1" x14ac:dyDescent="0.2">
      <c r="A47" s="480"/>
      <c r="B47" s="68"/>
      <c r="C47" s="75"/>
      <c r="D47" s="76"/>
      <c r="E47" s="149"/>
      <c r="F47" s="579"/>
      <c r="G47" s="76"/>
      <c r="H47" s="74"/>
      <c r="I47" s="68"/>
      <c r="J47" s="68"/>
      <c r="K47" s="65"/>
      <c r="L47" s="66"/>
      <c r="M47" s="431"/>
      <c r="N47" s="431"/>
      <c r="O47" s="77"/>
      <c r="P47" s="67"/>
      <c r="Q47" s="67"/>
      <c r="R47" s="135"/>
      <c r="S47" s="68"/>
      <c r="T47" s="67"/>
      <c r="U47" s="69"/>
      <c r="V47" s="67"/>
      <c r="W47" s="135"/>
      <c r="X47" s="67"/>
      <c r="Y47" s="77"/>
      <c r="Z47" s="68"/>
      <c r="AA47" s="66"/>
      <c r="AB47" s="68"/>
      <c r="AC47" s="67"/>
      <c r="AD47" s="67"/>
      <c r="AE47" s="477"/>
      <c r="AF47" s="68"/>
    </row>
    <row r="48" spans="1:32" s="353" customFormat="1" ht="27.75" customHeight="1" x14ac:dyDescent="0.2">
      <c r="A48" s="487">
        <v>118</v>
      </c>
      <c r="B48" s="340">
        <v>1</v>
      </c>
      <c r="C48" s="341"/>
      <c r="D48" s="96" t="s">
        <v>87</v>
      </c>
      <c r="E48" s="158">
        <v>4</v>
      </c>
      <c r="F48" s="154">
        <v>4</v>
      </c>
      <c r="G48" s="22"/>
      <c r="H48" s="339">
        <v>116</v>
      </c>
      <c r="I48" s="340">
        <v>1</v>
      </c>
      <c r="J48" s="342"/>
      <c r="K48" s="97">
        <f>H48-A48</f>
        <v>-2</v>
      </c>
      <c r="L48" s="421">
        <f>SUM(K48/A48*100)</f>
        <v>-1.6949152542372881</v>
      </c>
      <c r="M48" s="411">
        <f>SUM(A48+P48-S48-U48-X48)</f>
        <v>117</v>
      </c>
      <c r="N48" s="412">
        <f>SUM(H48-M48)</f>
        <v>-1</v>
      </c>
      <c r="O48" s="343"/>
      <c r="P48" s="344">
        <v>1</v>
      </c>
      <c r="Q48" s="345">
        <v>1</v>
      </c>
      <c r="R48" s="346"/>
      <c r="S48" s="347">
        <v>1</v>
      </c>
      <c r="T48" s="345">
        <v>0</v>
      </c>
      <c r="U48" s="348">
        <v>1</v>
      </c>
      <c r="V48" s="345">
        <v>0</v>
      </c>
      <c r="W48" s="349"/>
      <c r="X48" s="154">
        <v>0</v>
      </c>
      <c r="Y48" s="343"/>
      <c r="Z48" s="350">
        <v>62</v>
      </c>
      <c r="AA48" s="340">
        <v>14</v>
      </c>
      <c r="AB48" s="342"/>
      <c r="AC48" s="354">
        <v>45</v>
      </c>
      <c r="AD48" s="345">
        <v>6</v>
      </c>
      <c r="AE48" s="489">
        <v>44</v>
      </c>
      <c r="AF48" s="342"/>
    </row>
    <row r="49" spans="1:32" s="11" customFormat="1" ht="4.5" customHeight="1" x14ac:dyDescent="0.2">
      <c r="A49" s="480"/>
      <c r="B49" s="68"/>
      <c r="C49" s="75"/>
      <c r="D49" s="76"/>
      <c r="E49" s="149"/>
      <c r="F49" s="579"/>
      <c r="G49" s="76"/>
      <c r="H49" s="74"/>
      <c r="I49" s="68"/>
      <c r="J49" s="68"/>
      <c r="K49" s="65"/>
      <c r="L49" s="66"/>
      <c r="M49" s="431"/>
      <c r="N49" s="431"/>
      <c r="O49" s="77"/>
      <c r="P49" s="67"/>
      <c r="Q49" s="67"/>
      <c r="R49" s="135"/>
      <c r="S49" s="68"/>
      <c r="T49" s="67"/>
      <c r="U49" s="69"/>
      <c r="V49" s="67"/>
      <c r="W49" s="135"/>
      <c r="X49" s="67"/>
      <c r="Y49" s="77"/>
      <c r="Z49" s="68"/>
      <c r="AA49" s="66"/>
      <c r="AB49" s="68"/>
      <c r="AC49" s="67"/>
      <c r="AD49" s="67"/>
      <c r="AE49" s="477"/>
      <c r="AF49" s="68"/>
    </row>
    <row r="50" spans="1:32" s="11" customFormat="1" ht="21.75" customHeight="1" thickBot="1" x14ac:dyDescent="0.25">
      <c r="A50" s="490">
        <f>SUM(A48,A46,A44,A42,A38,A36)</f>
        <v>827</v>
      </c>
      <c r="B50" s="491">
        <f>SUM(B48,B46,B44,B42,B38,B36)</f>
        <v>64</v>
      </c>
      <c r="C50" s="492"/>
      <c r="D50" s="493" t="s">
        <v>110</v>
      </c>
      <c r="E50" s="491">
        <f>SUM(E48,E46,E44,E42,E38,E36)</f>
        <v>32</v>
      </c>
      <c r="F50" s="491">
        <f>SUM(F48,F46,F44,F42,F38,F36)</f>
        <v>32</v>
      </c>
      <c r="G50" s="494"/>
      <c r="H50" s="491">
        <f>SUM(H36,H38,H42,H44,H46,H48)</f>
        <v>829</v>
      </c>
      <c r="I50" s="491">
        <f>SUM(I48,I46,I44,I42,I38,I36)</f>
        <v>60</v>
      </c>
      <c r="J50" s="495"/>
      <c r="K50" s="571">
        <f>H50-A50</f>
        <v>2</v>
      </c>
      <c r="L50" s="572">
        <f>SUM(K50/A50*100)</f>
        <v>0.24183796856106407</v>
      </c>
      <c r="M50" s="496">
        <f>SUM(M48,M46,M44,M42,M38,M36)</f>
        <v>828</v>
      </c>
      <c r="N50" s="497">
        <f>SUM(H50-M50)</f>
        <v>1</v>
      </c>
      <c r="O50" s="498"/>
      <c r="P50" s="491">
        <f>SUM(P48,P46,P44,P42,P38,P36)</f>
        <v>41</v>
      </c>
      <c r="Q50" s="491">
        <f>SUM(Q48,Q46,Q44,Q42,Q38,Q36)</f>
        <v>2</v>
      </c>
      <c r="R50" s="499"/>
      <c r="S50" s="491">
        <f>SUM(S48,S46,S44,S42,S38,S36)</f>
        <v>28</v>
      </c>
      <c r="T50" s="491">
        <f>SUM(T48,T46,T44,T42,T38,T36)</f>
        <v>0</v>
      </c>
      <c r="U50" s="491">
        <f>SUM(U48,U46,U44,U42,U38,U36)</f>
        <v>8</v>
      </c>
      <c r="V50" s="491">
        <f>SUM(V48,V46,V44,V42,V38,V36)</f>
        <v>0</v>
      </c>
      <c r="W50" s="500"/>
      <c r="X50" s="491">
        <f>SUM(X48,X46,X44,X42,X38,X36)</f>
        <v>4</v>
      </c>
      <c r="Y50" s="498"/>
      <c r="Z50" s="501">
        <f>SUM(Z48:Z49,Z46,Z44,Z41,Z40,Z38,Z36)/7</f>
        <v>59.571428571428569</v>
      </c>
      <c r="AA50" s="566">
        <f>SUM(AA36,AA38,AA40,AA41,AA44,AA46,AA48)/7</f>
        <v>6.5714285714285712</v>
      </c>
      <c r="AB50" s="495"/>
      <c r="AC50" s="501">
        <f>SUM(AC38,AC40,AC41,AC46,AC48)/5</f>
        <v>55</v>
      </c>
      <c r="AD50" s="568">
        <f>SUM(AD48,AD46,AD44,AD41,AD40)/5</f>
        <v>10.8</v>
      </c>
      <c r="AE50" s="567">
        <f>SUM(AE48,AE46,AE44,AE42,AE38,AE36)/5</f>
        <v>50.8</v>
      </c>
      <c r="AF50" s="59"/>
    </row>
    <row r="51" spans="1:32" s="11" customFormat="1" ht="26.25" customHeight="1" thickBot="1" x14ac:dyDescent="0.25">
      <c r="A51" s="74"/>
      <c r="B51" s="68"/>
      <c r="C51" s="75"/>
      <c r="D51" s="76"/>
      <c r="E51" s="157"/>
      <c r="F51" s="149"/>
      <c r="G51" s="76"/>
      <c r="H51" s="74"/>
      <c r="I51" s="68"/>
      <c r="J51" s="68"/>
      <c r="K51" s="65"/>
      <c r="L51" s="66"/>
      <c r="M51" s="398"/>
      <c r="N51" s="398"/>
      <c r="O51" s="77"/>
      <c r="P51" s="67"/>
      <c r="Q51" s="67"/>
      <c r="R51" s="135"/>
      <c r="S51" s="68"/>
      <c r="T51" s="67"/>
      <c r="U51" s="69"/>
      <c r="V51" s="67"/>
      <c r="W51" s="135"/>
      <c r="X51" s="67"/>
      <c r="Y51" s="77"/>
      <c r="Z51" s="68"/>
      <c r="AA51" s="66"/>
      <c r="AB51" s="68"/>
      <c r="AC51" s="67"/>
      <c r="AD51" s="67"/>
      <c r="AE51" s="67"/>
      <c r="AF51" s="68"/>
    </row>
    <row r="52" spans="1:32" s="120" customFormat="1" ht="22.5" customHeight="1" thickBot="1" x14ac:dyDescent="0.25">
      <c r="A52" s="168">
        <f>SUM(A50,A34,A28)</f>
        <v>8698</v>
      </c>
      <c r="B52" s="273">
        <f>SUM(B50,B34,B28)</f>
        <v>714</v>
      </c>
      <c r="C52" s="122"/>
      <c r="D52" s="124" t="s">
        <v>111</v>
      </c>
      <c r="E52" s="169">
        <f>SUM(E50,E34,E28)</f>
        <v>310</v>
      </c>
      <c r="F52" s="169">
        <f>SUM(F50,F34,F28)</f>
        <v>310</v>
      </c>
      <c r="G52" s="123"/>
      <c r="H52" s="168">
        <f>SUM(H50,H34,H28)</f>
        <v>8397</v>
      </c>
      <c r="I52" s="273">
        <f>SUM(I50,I34,I28)</f>
        <v>683</v>
      </c>
      <c r="J52" s="121"/>
      <c r="K52" s="422">
        <f>SUM(K50,K34,K28)</f>
        <v>-301</v>
      </c>
      <c r="L52" s="569">
        <f>SUM(K52/A52*100)</f>
        <v>-3.4605656472752355</v>
      </c>
      <c r="M52" s="423">
        <f>SUM(M50,M34,M28)</f>
        <v>8382</v>
      </c>
      <c r="N52" s="412">
        <f>SUM(N50,N34,N28)</f>
        <v>15</v>
      </c>
      <c r="O52" s="119"/>
      <c r="P52" s="168">
        <f>SUM(P50,P34,P28)</f>
        <v>133</v>
      </c>
      <c r="Q52" s="172">
        <f>SUM(Q50,Q34,Q28)</f>
        <v>19</v>
      </c>
      <c r="R52" s="564"/>
      <c r="S52" s="172">
        <f>SUM(S50,S34,S28)</f>
        <v>192</v>
      </c>
      <c r="T52" s="172">
        <f>SUM(T50,T34,T28)</f>
        <v>0</v>
      </c>
      <c r="U52" s="172">
        <f>SUM(U50,U34,U28)</f>
        <v>214</v>
      </c>
      <c r="V52" s="172">
        <f>SUM(V50,V34,V28)</f>
        <v>0</v>
      </c>
      <c r="W52" s="564"/>
      <c r="X52" s="169">
        <f>SUM(X50,X34,X28)</f>
        <v>43</v>
      </c>
      <c r="Y52" s="119"/>
      <c r="Z52" s="271">
        <f>SUM(Z50,Z34,Z28)/3</f>
        <v>68.373809523809527</v>
      </c>
      <c r="AA52" s="273">
        <f>SUM(AA50,AA34,AA28)/3</f>
        <v>14.223809523809523</v>
      </c>
      <c r="AB52" s="565">
        <f t="shared" ref="AB52:AE52" si="5">SUM(AB50,AB34,AB28)/3</f>
        <v>0</v>
      </c>
      <c r="AC52" s="271">
        <f t="shared" si="5"/>
        <v>55.686274509803923</v>
      </c>
      <c r="AD52" s="272">
        <f t="shared" si="5"/>
        <v>12.067836257309942</v>
      </c>
      <c r="AE52" s="273">
        <f t="shared" si="5"/>
        <v>63.69941520467836</v>
      </c>
      <c r="AF52" s="118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401"/>
      <c r="N53" s="401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570" t="s">
        <v>0</v>
      </c>
      <c r="AD53" s="570"/>
      <c r="AE53" s="570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581" t="s">
        <v>33</v>
      </c>
      <c r="L54" s="581"/>
      <c r="M54" s="401"/>
      <c r="N54" s="401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52"/>
      <c r="AA54" s="9"/>
      <c r="AB54" s="12"/>
      <c r="AC54" s="402" t="s">
        <v>0</v>
      </c>
      <c r="AD54" s="126"/>
      <c r="AE54" s="126"/>
      <c r="AF54" s="12"/>
    </row>
  </sheetData>
  <mergeCells count="9">
    <mergeCell ref="K54:L54"/>
    <mergeCell ref="Y2:AF2"/>
    <mergeCell ref="D3:D4"/>
    <mergeCell ref="E3:F3"/>
    <mergeCell ref="H3:I3"/>
    <mergeCell ref="K3:L3"/>
    <mergeCell ref="N3:N4"/>
    <mergeCell ref="P3:X3"/>
    <mergeCell ref="Z3:AE3"/>
  </mergeCells>
  <phoneticPr fontId="37" type="noConversion"/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39A19-C4E8-4E6B-BAB3-EF634C095C3C}">
  <dimension ref="A1:AI57"/>
  <sheetViews>
    <sheetView zoomScaleNormal="100" workbookViewId="0">
      <pane xSplit="4" ySplit="5" topLeftCell="O24" activePane="bottomRight" state="frozen"/>
      <selection pane="topRight" activeCell="E1" sqref="E1"/>
      <selection pane="bottomLeft" activeCell="A11" sqref="A11"/>
      <selection pane="bottomRight" activeCell="AB55" sqref="AB55"/>
    </sheetView>
  </sheetViews>
  <sheetFormatPr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5" width="10.83203125" style="1" customWidth="1"/>
    <col min="6" max="6" width="10.1640625" style="1" customWidth="1"/>
    <col min="7" max="7" width="1.83203125" style="1" customWidth="1"/>
    <col min="8" max="8" width="6.6640625" style="1" customWidth="1"/>
    <col min="9" max="9" width="7" style="1" customWidth="1"/>
    <col min="10" max="10" width="1.6640625" style="1" customWidth="1"/>
    <col min="11" max="11" width="5.33203125" style="1" customWidth="1"/>
    <col min="12" max="12" width="5.83203125" style="1" customWidth="1"/>
    <col min="13" max="13" width="14.6640625" style="392" customWidth="1"/>
    <col min="14" max="14" width="15.83203125" style="392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7.75" customHeight="1" x14ac:dyDescent="0.2">
      <c r="A1" s="111"/>
    </row>
    <row r="2" spans="1:34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7"/>
      <c r="L2" s="37"/>
      <c r="M2" s="393"/>
      <c r="N2" s="393"/>
      <c r="O2" s="36"/>
      <c r="P2" s="37"/>
      <c r="Q2" s="37"/>
      <c r="R2" s="37"/>
      <c r="S2" s="37"/>
      <c r="T2" s="37"/>
      <c r="U2" s="37"/>
      <c r="V2" s="37"/>
      <c r="W2" s="37"/>
      <c r="X2" s="37"/>
      <c r="Y2" s="582"/>
      <c r="Z2" s="582"/>
      <c r="AA2" s="582"/>
      <c r="AB2" s="582"/>
      <c r="AC2" s="582"/>
      <c r="AD2" s="582"/>
      <c r="AE2" s="582"/>
      <c r="AF2" s="582"/>
    </row>
    <row r="3" spans="1:34" s="6" customFormat="1" ht="30" customHeight="1" x14ac:dyDescent="0.2">
      <c r="A3" s="356" t="s">
        <v>112</v>
      </c>
      <c r="B3" s="148"/>
      <c r="C3" s="30"/>
      <c r="D3" s="583" t="s">
        <v>70</v>
      </c>
      <c r="E3" s="585" t="s">
        <v>71</v>
      </c>
      <c r="F3" s="586"/>
      <c r="G3" s="31"/>
      <c r="H3" s="587" t="s">
        <v>114</v>
      </c>
      <c r="I3" s="588"/>
      <c r="J3" s="30"/>
      <c r="K3" s="589" t="s">
        <v>37</v>
      </c>
      <c r="L3" s="590"/>
      <c r="M3" s="403" t="s">
        <v>98</v>
      </c>
      <c r="N3" s="591" t="s">
        <v>102</v>
      </c>
      <c r="O3" s="32"/>
      <c r="P3" s="593" t="s">
        <v>92</v>
      </c>
      <c r="Q3" s="594"/>
      <c r="R3" s="594"/>
      <c r="S3" s="594"/>
      <c r="T3" s="594"/>
      <c r="U3" s="594"/>
      <c r="V3" s="594"/>
      <c r="W3" s="594"/>
      <c r="X3" s="595"/>
      <c r="Y3" s="32"/>
      <c r="Z3" s="596" t="s">
        <v>69</v>
      </c>
      <c r="AA3" s="597"/>
      <c r="AB3" s="598"/>
      <c r="AC3" s="598"/>
      <c r="AD3" s="598"/>
      <c r="AE3" s="598"/>
      <c r="AF3" s="30"/>
    </row>
    <row r="4" spans="1:34" s="6" customFormat="1" ht="38.25" x14ac:dyDescent="0.2">
      <c r="A4" s="35" t="s">
        <v>19</v>
      </c>
      <c r="B4" s="109" t="s">
        <v>47</v>
      </c>
      <c r="C4" s="16"/>
      <c r="D4" s="584"/>
      <c r="E4" s="414" t="s">
        <v>105</v>
      </c>
      <c r="F4" s="415" t="s">
        <v>113</v>
      </c>
      <c r="G4" s="15"/>
      <c r="H4" s="34" t="s">
        <v>20</v>
      </c>
      <c r="I4" s="109" t="s">
        <v>47</v>
      </c>
      <c r="J4" s="17"/>
      <c r="K4" s="150" t="s">
        <v>38</v>
      </c>
      <c r="L4" s="151" t="s">
        <v>18</v>
      </c>
      <c r="M4" s="404" t="s">
        <v>103</v>
      </c>
      <c r="N4" s="592"/>
      <c r="O4" s="28"/>
      <c r="P4" s="46" t="s">
        <v>21</v>
      </c>
      <c r="Q4" s="47" t="s">
        <v>22</v>
      </c>
      <c r="R4" s="142" t="s">
        <v>23</v>
      </c>
      <c r="S4" s="48" t="s">
        <v>24</v>
      </c>
      <c r="T4" s="47" t="s">
        <v>25</v>
      </c>
      <c r="U4" s="48" t="s">
        <v>26</v>
      </c>
      <c r="V4" s="47" t="s">
        <v>27</v>
      </c>
      <c r="W4" s="143" t="s">
        <v>28</v>
      </c>
      <c r="X4" s="49" t="s">
        <v>29</v>
      </c>
      <c r="Y4" s="28"/>
      <c r="Z4" s="5" t="s">
        <v>64</v>
      </c>
      <c r="AA4" s="5" t="s">
        <v>51</v>
      </c>
      <c r="AB4" s="17"/>
      <c r="AC4" s="5" t="s">
        <v>65</v>
      </c>
      <c r="AD4" s="5" t="s">
        <v>49</v>
      </c>
      <c r="AE4" s="5" t="s">
        <v>66</v>
      </c>
      <c r="AF4" s="17"/>
    </row>
    <row r="5" spans="1:34" s="6" customFormat="1" ht="13.5" thickBot="1" x14ac:dyDescent="0.25">
      <c r="A5" s="33"/>
      <c r="B5" s="16"/>
      <c r="C5" s="16"/>
      <c r="D5" s="15"/>
      <c r="E5" s="16"/>
      <c r="F5" s="15"/>
      <c r="G5" s="15"/>
      <c r="H5" s="17"/>
      <c r="I5" s="17"/>
      <c r="J5" s="17"/>
      <c r="K5" s="18"/>
      <c r="L5" s="19"/>
      <c r="M5" s="395"/>
      <c r="N5" s="395"/>
      <c r="O5" s="390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ht="21.75" customHeight="1" x14ac:dyDescent="0.2">
      <c r="A6" s="539">
        <v>206</v>
      </c>
      <c r="B6" s="503">
        <v>35</v>
      </c>
      <c r="C6" s="454"/>
      <c r="D6" s="504" t="s">
        <v>1</v>
      </c>
      <c r="E6" s="505">
        <v>9</v>
      </c>
      <c r="F6" s="506">
        <v>9</v>
      </c>
      <c r="G6" s="458"/>
      <c r="H6" s="540">
        <v>199</v>
      </c>
      <c r="I6" s="503">
        <v>33</v>
      </c>
      <c r="J6" s="461"/>
      <c r="K6" s="508">
        <f t="shared" ref="K6:K24" si="0">H6-A6</f>
        <v>-7</v>
      </c>
      <c r="L6" s="509">
        <f t="shared" ref="L6:L24" si="1">SUM(K6/A6*100)</f>
        <v>-3.3980582524271843</v>
      </c>
      <c r="M6" s="541">
        <f t="shared" ref="M6:M24" si="2">SUM(A6+P6-S6-U6-X6)</f>
        <v>199</v>
      </c>
      <c r="N6" s="511">
        <f t="shared" ref="N6:N24" si="3">SUM(H6-M6)</f>
        <v>0</v>
      </c>
      <c r="O6" s="464"/>
      <c r="P6" s="512">
        <v>1</v>
      </c>
      <c r="Q6" s="513">
        <v>0</v>
      </c>
      <c r="R6" s="514"/>
      <c r="S6" s="542">
        <v>2</v>
      </c>
      <c r="T6" s="513">
        <v>0</v>
      </c>
      <c r="U6" s="543">
        <v>6</v>
      </c>
      <c r="V6" s="513">
        <v>0</v>
      </c>
      <c r="W6" s="514"/>
      <c r="X6" s="518">
        <v>0</v>
      </c>
      <c r="Y6" s="464"/>
      <c r="Z6" s="519">
        <v>73</v>
      </c>
      <c r="AA6" s="503">
        <v>22</v>
      </c>
      <c r="AB6" s="461"/>
      <c r="AC6" s="544">
        <v>44</v>
      </c>
      <c r="AD6" s="545">
        <v>11</v>
      </c>
      <c r="AE6" s="546">
        <v>69</v>
      </c>
      <c r="AF6" s="45"/>
      <c r="AH6" s="2" t="s">
        <v>0</v>
      </c>
    </row>
    <row r="7" spans="1:34" ht="21.75" customHeight="1" x14ac:dyDescent="0.2">
      <c r="A7" s="547">
        <v>442</v>
      </c>
      <c r="B7" s="62">
        <v>38</v>
      </c>
      <c r="C7" s="21"/>
      <c r="D7" s="101" t="s">
        <v>2</v>
      </c>
      <c r="E7" s="156">
        <v>15</v>
      </c>
      <c r="F7" s="153">
        <v>15</v>
      </c>
      <c r="G7" s="22"/>
      <c r="H7" s="44">
        <v>426</v>
      </c>
      <c r="I7" s="62">
        <v>40</v>
      </c>
      <c r="J7" s="45"/>
      <c r="K7" s="78">
        <f t="shared" si="0"/>
        <v>-16</v>
      </c>
      <c r="L7" s="79">
        <f t="shared" si="1"/>
        <v>-3.6199095022624439</v>
      </c>
      <c r="M7" s="418">
        <f t="shared" si="2"/>
        <v>426</v>
      </c>
      <c r="N7" s="408">
        <f t="shared" si="3"/>
        <v>0</v>
      </c>
      <c r="O7" s="28"/>
      <c r="P7" s="38">
        <v>3</v>
      </c>
      <c r="Q7" s="7">
        <v>2</v>
      </c>
      <c r="R7" s="133"/>
      <c r="S7" s="42">
        <v>6</v>
      </c>
      <c r="T7" s="7">
        <v>0</v>
      </c>
      <c r="U7" s="43">
        <v>13</v>
      </c>
      <c r="V7" s="7">
        <v>0</v>
      </c>
      <c r="W7" s="133"/>
      <c r="X7" s="41">
        <v>0</v>
      </c>
      <c r="Y7" s="28"/>
      <c r="Z7" s="522">
        <v>69</v>
      </c>
      <c r="AA7" s="62">
        <v>19</v>
      </c>
      <c r="AB7" s="45"/>
      <c r="AC7" s="71">
        <v>60</v>
      </c>
      <c r="AD7" s="51">
        <v>11</v>
      </c>
      <c r="AE7" s="548">
        <v>63</v>
      </c>
      <c r="AF7" s="45"/>
    </row>
    <row r="8" spans="1:34" ht="21.75" customHeight="1" x14ac:dyDescent="0.2">
      <c r="A8" s="547">
        <v>257</v>
      </c>
      <c r="B8" s="62">
        <v>14</v>
      </c>
      <c r="C8" s="21"/>
      <c r="D8" s="101" t="s">
        <v>35</v>
      </c>
      <c r="E8" s="156">
        <v>9</v>
      </c>
      <c r="F8" s="153">
        <v>9</v>
      </c>
      <c r="G8" s="22"/>
      <c r="H8" s="44">
        <v>247</v>
      </c>
      <c r="I8" s="62">
        <v>13</v>
      </c>
      <c r="J8" s="45"/>
      <c r="K8" s="78">
        <f t="shared" si="0"/>
        <v>-10</v>
      </c>
      <c r="L8" s="79">
        <f t="shared" si="1"/>
        <v>-3.8910505836575875</v>
      </c>
      <c r="M8" s="418">
        <f t="shared" si="2"/>
        <v>248</v>
      </c>
      <c r="N8" s="408">
        <f t="shared" si="3"/>
        <v>-1</v>
      </c>
      <c r="O8" s="28"/>
      <c r="P8" s="38">
        <v>2</v>
      </c>
      <c r="Q8" s="7">
        <v>0</v>
      </c>
      <c r="R8" s="133"/>
      <c r="S8" s="39">
        <v>3</v>
      </c>
      <c r="T8" s="7">
        <v>0</v>
      </c>
      <c r="U8" s="43">
        <v>8</v>
      </c>
      <c r="V8" s="7">
        <v>0</v>
      </c>
      <c r="W8" s="133"/>
      <c r="X8" s="41">
        <v>0</v>
      </c>
      <c r="Y8" s="28"/>
      <c r="Z8" s="522">
        <v>71</v>
      </c>
      <c r="AA8" s="62">
        <v>23</v>
      </c>
      <c r="AB8" s="45"/>
      <c r="AC8" s="164">
        <v>75</v>
      </c>
      <c r="AD8" s="51">
        <v>12</v>
      </c>
      <c r="AE8" s="548">
        <v>59</v>
      </c>
      <c r="AF8" s="45"/>
    </row>
    <row r="9" spans="1:34" ht="21.75" customHeight="1" x14ac:dyDescent="0.2">
      <c r="A9" s="547">
        <v>158</v>
      </c>
      <c r="B9" s="62">
        <v>30</v>
      </c>
      <c r="C9" s="21"/>
      <c r="D9" s="101" t="s">
        <v>36</v>
      </c>
      <c r="E9" s="156">
        <v>7</v>
      </c>
      <c r="F9" s="153">
        <v>7</v>
      </c>
      <c r="G9" s="22"/>
      <c r="H9" s="44">
        <v>154</v>
      </c>
      <c r="I9" s="62">
        <v>28</v>
      </c>
      <c r="J9" s="45"/>
      <c r="K9" s="78">
        <f t="shared" si="0"/>
        <v>-4</v>
      </c>
      <c r="L9" s="79">
        <f t="shared" si="1"/>
        <v>-2.5316455696202533</v>
      </c>
      <c r="M9" s="418">
        <f t="shared" si="2"/>
        <v>154</v>
      </c>
      <c r="N9" s="408">
        <f t="shared" si="3"/>
        <v>0</v>
      </c>
      <c r="O9" s="28"/>
      <c r="P9" s="38">
        <v>1</v>
      </c>
      <c r="Q9" s="7">
        <v>0</v>
      </c>
      <c r="R9" s="133"/>
      <c r="S9" s="39">
        <v>0</v>
      </c>
      <c r="T9" s="7">
        <v>0</v>
      </c>
      <c r="U9" s="43">
        <v>5</v>
      </c>
      <c r="V9" s="7">
        <v>0</v>
      </c>
      <c r="W9" s="133"/>
      <c r="X9" s="41">
        <v>0</v>
      </c>
      <c r="Y9" s="28"/>
      <c r="Z9" s="522">
        <v>70</v>
      </c>
      <c r="AA9" s="62">
        <v>20</v>
      </c>
      <c r="AB9" s="45"/>
      <c r="AC9" s="71">
        <v>61</v>
      </c>
      <c r="AD9" s="112">
        <v>0</v>
      </c>
      <c r="AE9" s="549">
        <v>0</v>
      </c>
      <c r="AF9" s="45"/>
    </row>
    <row r="10" spans="1:34" ht="21.75" customHeight="1" x14ac:dyDescent="0.2">
      <c r="A10" s="547">
        <v>326</v>
      </c>
      <c r="B10" s="62">
        <v>27</v>
      </c>
      <c r="C10" s="21"/>
      <c r="D10" s="101" t="s">
        <v>3</v>
      </c>
      <c r="E10" s="156">
        <v>10</v>
      </c>
      <c r="F10" s="153">
        <v>10</v>
      </c>
      <c r="G10" s="22"/>
      <c r="H10" s="44">
        <v>310</v>
      </c>
      <c r="I10" s="62">
        <v>27</v>
      </c>
      <c r="J10" s="45"/>
      <c r="K10" s="78">
        <f t="shared" si="0"/>
        <v>-16</v>
      </c>
      <c r="L10" s="79">
        <f t="shared" si="1"/>
        <v>-4.9079754601226995</v>
      </c>
      <c r="M10" s="418">
        <f t="shared" si="2"/>
        <v>311</v>
      </c>
      <c r="N10" s="408">
        <f t="shared" si="3"/>
        <v>-1</v>
      </c>
      <c r="O10" s="28"/>
      <c r="P10" s="38">
        <v>1</v>
      </c>
      <c r="Q10" s="7">
        <v>1</v>
      </c>
      <c r="R10" s="133"/>
      <c r="S10" s="42">
        <v>4</v>
      </c>
      <c r="T10" s="7">
        <v>0</v>
      </c>
      <c r="U10" s="43">
        <v>9</v>
      </c>
      <c r="V10" s="7">
        <v>0</v>
      </c>
      <c r="W10" s="133"/>
      <c r="X10" s="41">
        <v>3</v>
      </c>
      <c r="Y10" s="28"/>
      <c r="Z10" s="522">
        <v>72</v>
      </c>
      <c r="AA10" s="62">
        <v>21</v>
      </c>
      <c r="AB10" s="45"/>
      <c r="AC10" s="71">
        <v>46</v>
      </c>
      <c r="AD10" s="51">
        <v>15</v>
      </c>
      <c r="AE10" s="548">
        <v>61</v>
      </c>
      <c r="AF10" s="45"/>
    </row>
    <row r="11" spans="1:34" ht="21.75" customHeight="1" x14ac:dyDescent="0.2">
      <c r="A11" s="547">
        <v>308</v>
      </c>
      <c r="B11" s="62">
        <v>35</v>
      </c>
      <c r="C11" s="21"/>
      <c r="D11" s="101" t="s">
        <v>4</v>
      </c>
      <c r="E11" s="156">
        <v>16</v>
      </c>
      <c r="F11" s="153">
        <v>16</v>
      </c>
      <c r="G11" s="22"/>
      <c r="H11" s="44">
        <v>292</v>
      </c>
      <c r="I11" s="62">
        <v>30</v>
      </c>
      <c r="J11" s="45"/>
      <c r="K11" s="78">
        <f t="shared" si="0"/>
        <v>-16</v>
      </c>
      <c r="L11" s="79">
        <f t="shared" si="1"/>
        <v>-5.1948051948051948</v>
      </c>
      <c r="M11" s="418">
        <f t="shared" si="2"/>
        <v>292</v>
      </c>
      <c r="N11" s="408">
        <f t="shared" si="3"/>
        <v>0</v>
      </c>
      <c r="O11" s="28"/>
      <c r="P11" s="38">
        <v>0</v>
      </c>
      <c r="Q11" s="7">
        <v>0</v>
      </c>
      <c r="R11" s="133"/>
      <c r="S11" s="39">
        <v>8</v>
      </c>
      <c r="T11" s="7">
        <v>0</v>
      </c>
      <c r="U11" s="40">
        <v>8</v>
      </c>
      <c r="V11" s="7">
        <v>0</v>
      </c>
      <c r="W11" s="133"/>
      <c r="X11" s="41">
        <v>0</v>
      </c>
      <c r="Y11" s="28"/>
      <c r="Z11" s="522">
        <v>72</v>
      </c>
      <c r="AA11" s="62">
        <v>23</v>
      </c>
      <c r="AB11" s="45"/>
      <c r="AC11" s="163">
        <v>0</v>
      </c>
      <c r="AD11" s="7">
        <v>18</v>
      </c>
      <c r="AE11" s="484">
        <v>65</v>
      </c>
      <c r="AF11" s="45"/>
    </row>
    <row r="12" spans="1:34" ht="21.75" customHeight="1" x14ac:dyDescent="0.2">
      <c r="A12" s="547">
        <v>669</v>
      </c>
      <c r="B12" s="62">
        <v>46</v>
      </c>
      <c r="C12" s="21"/>
      <c r="D12" s="101" t="s">
        <v>5</v>
      </c>
      <c r="E12" s="156">
        <v>22</v>
      </c>
      <c r="F12" s="153">
        <v>22</v>
      </c>
      <c r="G12" s="22"/>
      <c r="H12" s="44">
        <v>648</v>
      </c>
      <c r="I12" s="62">
        <v>47</v>
      </c>
      <c r="J12" s="45"/>
      <c r="K12" s="78">
        <f t="shared" si="0"/>
        <v>-21</v>
      </c>
      <c r="L12" s="79">
        <f t="shared" si="1"/>
        <v>-3.1390134529147984</v>
      </c>
      <c r="M12" s="418">
        <f t="shared" si="2"/>
        <v>647</v>
      </c>
      <c r="N12" s="408">
        <f t="shared" si="3"/>
        <v>1</v>
      </c>
      <c r="O12" s="28"/>
      <c r="P12" s="38">
        <v>2</v>
      </c>
      <c r="Q12" s="7">
        <v>2</v>
      </c>
      <c r="R12" s="133"/>
      <c r="S12" s="42">
        <v>7</v>
      </c>
      <c r="T12" s="7">
        <v>0</v>
      </c>
      <c r="U12" s="43">
        <v>13</v>
      </c>
      <c r="V12" s="7">
        <v>0</v>
      </c>
      <c r="W12" s="133"/>
      <c r="X12" s="41">
        <v>4</v>
      </c>
      <c r="Y12" s="28"/>
      <c r="Z12" s="522">
        <v>71</v>
      </c>
      <c r="AA12" s="62">
        <v>22</v>
      </c>
      <c r="AB12" s="45"/>
      <c r="AC12" s="114">
        <v>45</v>
      </c>
      <c r="AD12" s="51">
        <v>15</v>
      </c>
      <c r="AE12" s="548">
        <v>65</v>
      </c>
      <c r="AF12" s="45"/>
    </row>
    <row r="13" spans="1:34" ht="21.75" customHeight="1" x14ac:dyDescent="0.2">
      <c r="A13" s="547">
        <v>309</v>
      </c>
      <c r="B13" s="62">
        <v>30</v>
      </c>
      <c r="C13" s="21"/>
      <c r="D13" s="101" t="s">
        <v>6</v>
      </c>
      <c r="E13" s="156">
        <v>13</v>
      </c>
      <c r="F13" s="153">
        <v>13</v>
      </c>
      <c r="G13" s="22"/>
      <c r="H13" s="44">
        <v>301</v>
      </c>
      <c r="I13" s="62">
        <v>29</v>
      </c>
      <c r="J13" s="45"/>
      <c r="K13" s="78">
        <f t="shared" si="0"/>
        <v>-8</v>
      </c>
      <c r="L13" s="79">
        <f t="shared" si="1"/>
        <v>-2.5889967637540456</v>
      </c>
      <c r="M13" s="418">
        <f t="shared" si="2"/>
        <v>301</v>
      </c>
      <c r="N13" s="408">
        <f t="shared" si="3"/>
        <v>0</v>
      </c>
      <c r="O13" s="28"/>
      <c r="P13" s="38">
        <v>2</v>
      </c>
      <c r="Q13" s="7">
        <v>0</v>
      </c>
      <c r="R13" s="133"/>
      <c r="S13" s="39">
        <v>7</v>
      </c>
      <c r="T13" s="7">
        <v>0</v>
      </c>
      <c r="U13" s="43">
        <v>3</v>
      </c>
      <c r="V13" s="7">
        <v>0</v>
      </c>
      <c r="W13" s="133"/>
      <c r="X13" s="41">
        <v>0</v>
      </c>
      <c r="Y13" s="28"/>
      <c r="Z13" s="522">
        <v>71</v>
      </c>
      <c r="AA13" s="62">
        <v>23</v>
      </c>
      <c r="AB13" s="45"/>
      <c r="AC13" s="71">
        <v>56</v>
      </c>
      <c r="AD13" s="51">
        <v>11</v>
      </c>
      <c r="AE13" s="548">
        <v>62</v>
      </c>
      <c r="AF13" s="45"/>
    </row>
    <row r="14" spans="1:34" ht="21.75" customHeight="1" x14ac:dyDescent="0.2">
      <c r="A14" s="547">
        <v>588</v>
      </c>
      <c r="B14" s="62">
        <v>52</v>
      </c>
      <c r="C14" s="21"/>
      <c r="D14" s="101" t="s">
        <v>7</v>
      </c>
      <c r="E14" s="156">
        <v>18</v>
      </c>
      <c r="F14" s="153">
        <v>18</v>
      </c>
      <c r="G14" s="22"/>
      <c r="H14" s="44">
        <v>589</v>
      </c>
      <c r="I14" s="62">
        <v>54</v>
      </c>
      <c r="J14" s="45"/>
      <c r="K14" s="433">
        <f t="shared" si="0"/>
        <v>1</v>
      </c>
      <c r="L14" s="434">
        <f t="shared" si="1"/>
        <v>0.17006802721088435</v>
      </c>
      <c r="M14" s="418">
        <f t="shared" si="2"/>
        <v>585</v>
      </c>
      <c r="N14" s="408">
        <f t="shared" si="3"/>
        <v>4</v>
      </c>
      <c r="O14" s="28"/>
      <c r="P14" s="38">
        <v>17</v>
      </c>
      <c r="Q14" s="7">
        <v>2</v>
      </c>
      <c r="R14" s="133"/>
      <c r="S14" s="42">
        <v>8</v>
      </c>
      <c r="T14" s="7">
        <v>0</v>
      </c>
      <c r="U14" s="43">
        <v>11</v>
      </c>
      <c r="V14" s="7">
        <v>0</v>
      </c>
      <c r="W14" s="133"/>
      <c r="X14" s="41">
        <v>1</v>
      </c>
      <c r="Y14" s="28"/>
      <c r="Z14" s="522">
        <v>70</v>
      </c>
      <c r="AA14" s="62">
        <v>19</v>
      </c>
      <c r="AB14" s="45"/>
      <c r="AC14" s="71">
        <v>53</v>
      </c>
      <c r="AD14" s="7">
        <v>7</v>
      </c>
      <c r="AE14" s="484">
        <v>61</v>
      </c>
      <c r="AF14" s="45"/>
    </row>
    <row r="15" spans="1:34" ht="21.75" customHeight="1" x14ac:dyDescent="0.2">
      <c r="A15" s="547">
        <v>333</v>
      </c>
      <c r="B15" s="62">
        <v>37</v>
      </c>
      <c r="C15" s="21"/>
      <c r="D15" s="101" t="s">
        <v>8</v>
      </c>
      <c r="E15" s="156">
        <v>14</v>
      </c>
      <c r="F15" s="153">
        <v>14</v>
      </c>
      <c r="G15" s="22"/>
      <c r="H15" s="44">
        <v>315</v>
      </c>
      <c r="I15" s="62">
        <v>27</v>
      </c>
      <c r="J15" s="45"/>
      <c r="K15" s="78">
        <f t="shared" si="0"/>
        <v>-18</v>
      </c>
      <c r="L15" s="79">
        <f t="shared" si="1"/>
        <v>-5.4054054054054053</v>
      </c>
      <c r="M15" s="418">
        <f t="shared" si="2"/>
        <v>317</v>
      </c>
      <c r="N15" s="408">
        <f t="shared" si="3"/>
        <v>-2</v>
      </c>
      <c r="O15" s="28"/>
      <c r="P15" s="38">
        <v>1</v>
      </c>
      <c r="Q15" s="7">
        <v>0</v>
      </c>
      <c r="R15" s="133"/>
      <c r="S15" s="39">
        <v>7</v>
      </c>
      <c r="T15" s="7">
        <v>0</v>
      </c>
      <c r="U15" s="43">
        <v>8</v>
      </c>
      <c r="V15" s="7">
        <v>0</v>
      </c>
      <c r="W15" s="133"/>
      <c r="X15" s="41">
        <v>2</v>
      </c>
      <c r="Y15" s="28"/>
      <c r="Z15" s="522">
        <v>72</v>
      </c>
      <c r="AA15" s="62">
        <v>25</v>
      </c>
      <c r="AB15" s="45"/>
      <c r="AC15" s="71">
        <v>80</v>
      </c>
      <c r="AD15" s="51">
        <v>10</v>
      </c>
      <c r="AE15" s="548">
        <v>64</v>
      </c>
      <c r="AF15" s="45"/>
    </row>
    <row r="16" spans="1:34" ht="21.75" customHeight="1" x14ac:dyDescent="0.2">
      <c r="A16" s="547">
        <v>487</v>
      </c>
      <c r="B16" s="62">
        <v>28</v>
      </c>
      <c r="C16" s="21"/>
      <c r="D16" s="101" t="s">
        <v>9</v>
      </c>
      <c r="E16" s="156">
        <v>16</v>
      </c>
      <c r="F16" s="153">
        <v>16</v>
      </c>
      <c r="G16" s="22"/>
      <c r="H16" s="44">
        <v>477</v>
      </c>
      <c r="I16" s="62">
        <v>26</v>
      </c>
      <c r="J16" s="45"/>
      <c r="K16" s="78">
        <f t="shared" si="0"/>
        <v>-10</v>
      </c>
      <c r="L16" s="79">
        <f t="shared" si="1"/>
        <v>-2.0533880903490758</v>
      </c>
      <c r="M16" s="418">
        <f t="shared" si="2"/>
        <v>477</v>
      </c>
      <c r="N16" s="408">
        <f t="shared" si="3"/>
        <v>0</v>
      </c>
      <c r="O16" s="28"/>
      <c r="P16" s="38">
        <v>11</v>
      </c>
      <c r="Q16" s="7">
        <v>0</v>
      </c>
      <c r="R16" s="133"/>
      <c r="S16" s="39">
        <v>8</v>
      </c>
      <c r="T16" s="7">
        <v>0</v>
      </c>
      <c r="U16" s="40">
        <v>9</v>
      </c>
      <c r="V16" s="7">
        <v>0</v>
      </c>
      <c r="W16" s="133"/>
      <c r="X16" s="41">
        <v>4</v>
      </c>
      <c r="Y16" s="28"/>
      <c r="Z16" s="522">
        <v>73</v>
      </c>
      <c r="AA16" s="62">
        <v>21</v>
      </c>
      <c r="AB16" s="45"/>
      <c r="AC16" s="71">
        <v>61</v>
      </c>
      <c r="AD16" s="51">
        <v>17</v>
      </c>
      <c r="AE16" s="548">
        <v>66</v>
      </c>
      <c r="AF16" s="45"/>
    </row>
    <row r="17" spans="1:35" ht="21.75" customHeight="1" x14ac:dyDescent="0.2">
      <c r="A17" s="547">
        <v>394</v>
      </c>
      <c r="B17" s="62">
        <v>39</v>
      </c>
      <c r="C17" s="21"/>
      <c r="D17" s="101" t="s">
        <v>10</v>
      </c>
      <c r="E17" s="156">
        <v>14</v>
      </c>
      <c r="F17" s="153">
        <v>14</v>
      </c>
      <c r="G17" s="22"/>
      <c r="H17" s="44">
        <v>387</v>
      </c>
      <c r="I17" s="62">
        <v>41</v>
      </c>
      <c r="J17" s="45"/>
      <c r="K17" s="78">
        <f t="shared" si="0"/>
        <v>-7</v>
      </c>
      <c r="L17" s="79">
        <f t="shared" si="1"/>
        <v>-1.7766497461928936</v>
      </c>
      <c r="M17" s="418">
        <f t="shared" si="2"/>
        <v>386</v>
      </c>
      <c r="N17" s="408">
        <f t="shared" si="3"/>
        <v>1</v>
      </c>
      <c r="O17" s="28"/>
      <c r="P17" s="38">
        <v>3</v>
      </c>
      <c r="Q17" s="7">
        <v>1</v>
      </c>
      <c r="R17" s="133"/>
      <c r="S17" s="39">
        <v>8</v>
      </c>
      <c r="T17" s="7">
        <v>0</v>
      </c>
      <c r="U17" s="43">
        <v>3</v>
      </c>
      <c r="V17" s="7">
        <v>0</v>
      </c>
      <c r="W17" s="133"/>
      <c r="X17" s="41">
        <v>0</v>
      </c>
      <c r="Y17" s="28"/>
      <c r="Z17" s="522">
        <v>72</v>
      </c>
      <c r="AA17" s="62">
        <v>21</v>
      </c>
      <c r="AB17" s="45"/>
      <c r="AC17" s="114">
        <v>73</v>
      </c>
      <c r="AD17" s="7">
        <v>23</v>
      </c>
      <c r="AE17" s="484">
        <v>66</v>
      </c>
      <c r="AF17" s="45"/>
    </row>
    <row r="18" spans="1:35" ht="21.75" customHeight="1" x14ac:dyDescent="0.2">
      <c r="A18" s="547">
        <v>181</v>
      </c>
      <c r="B18" s="62">
        <v>20</v>
      </c>
      <c r="C18" s="21"/>
      <c r="D18" s="101" t="s">
        <v>11</v>
      </c>
      <c r="E18" s="156">
        <v>7</v>
      </c>
      <c r="F18" s="153">
        <v>7</v>
      </c>
      <c r="G18" s="22"/>
      <c r="H18" s="44">
        <v>174</v>
      </c>
      <c r="I18" s="62">
        <v>20</v>
      </c>
      <c r="J18" s="45"/>
      <c r="K18" s="78">
        <f t="shared" si="0"/>
        <v>-7</v>
      </c>
      <c r="L18" s="79">
        <f t="shared" si="1"/>
        <v>-3.867403314917127</v>
      </c>
      <c r="M18" s="418">
        <f t="shared" si="2"/>
        <v>174</v>
      </c>
      <c r="N18" s="408">
        <f t="shared" si="3"/>
        <v>0</v>
      </c>
      <c r="O18" s="28"/>
      <c r="P18" s="38">
        <v>0</v>
      </c>
      <c r="Q18" s="7">
        <v>0</v>
      </c>
      <c r="R18" s="133"/>
      <c r="S18" s="42">
        <v>4</v>
      </c>
      <c r="T18" s="7">
        <v>0</v>
      </c>
      <c r="U18" s="43">
        <v>2</v>
      </c>
      <c r="V18" s="7">
        <v>0</v>
      </c>
      <c r="W18" s="133"/>
      <c r="X18" s="41">
        <v>1</v>
      </c>
      <c r="Y18" s="28"/>
      <c r="Z18" s="522">
        <v>71</v>
      </c>
      <c r="AA18" s="62">
        <v>20</v>
      </c>
      <c r="AB18" s="45"/>
      <c r="AC18" s="437">
        <v>0</v>
      </c>
      <c r="AD18" s="7">
        <v>10</v>
      </c>
      <c r="AE18" s="484">
        <v>72</v>
      </c>
      <c r="AF18" s="45"/>
    </row>
    <row r="19" spans="1:35" ht="21.75" customHeight="1" x14ac:dyDescent="0.2">
      <c r="A19" s="547">
        <v>418</v>
      </c>
      <c r="B19" s="62">
        <v>31</v>
      </c>
      <c r="C19" s="21"/>
      <c r="D19" s="101" t="s">
        <v>12</v>
      </c>
      <c r="E19" s="156">
        <v>13</v>
      </c>
      <c r="F19" s="153">
        <v>13</v>
      </c>
      <c r="G19" s="22"/>
      <c r="H19" s="44">
        <v>399</v>
      </c>
      <c r="I19" s="62">
        <v>27</v>
      </c>
      <c r="J19" s="45"/>
      <c r="K19" s="78">
        <f t="shared" si="0"/>
        <v>-19</v>
      </c>
      <c r="L19" s="79">
        <f t="shared" si="1"/>
        <v>-4.5454545454545459</v>
      </c>
      <c r="M19" s="418">
        <f t="shared" si="2"/>
        <v>397</v>
      </c>
      <c r="N19" s="408">
        <f t="shared" si="3"/>
        <v>2</v>
      </c>
      <c r="O19" s="28"/>
      <c r="P19" s="38">
        <v>2</v>
      </c>
      <c r="Q19" s="7">
        <v>1</v>
      </c>
      <c r="R19" s="133"/>
      <c r="S19" s="42">
        <v>7</v>
      </c>
      <c r="T19" s="7">
        <v>0</v>
      </c>
      <c r="U19" s="43">
        <v>8</v>
      </c>
      <c r="V19" s="7">
        <v>0</v>
      </c>
      <c r="W19" s="133"/>
      <c r="X19" s="41">
        <v>8</v>
      </c>
      <c r="Y19" s="28"/>
      <c r="Z19" s="522">
        <v>69</v>
      </c>
      <c r="AA19" s="62">
        <v>20</v>
      </c>
      <c r="AB19" s="45"/>
      <c r="AC19" s="163">
        <v>41</v>
      </c>
      <c r="AD19" s="7">
        <v>19</v>
      </c>
      <c r="AE19" s="484">
        <v>72</v>
      </c>
      <c r="AF19" s="45"/>
    </row>
    <row r="20" spans="1:35" ht="21.75" customHeight="1" x14ac:dyDescent="0.2">
      <c r="A20" s="547">
        <v>299</v>
      </c>
      <c r="B20" s="62">
        <v>17</v>
      </c>
      <c r="C20" s="21"/>
      <c r="D20" s="101" t="s">
        <v>13</v>
      </c>
      <c r="E20" s="156">
        <v>10</v>
      </c>
      <c r="F20" s="153">
        <v>10</v>
      </c>
      <c r="G20" s="22"/>
      <c r="H20" s="44">
        <v>292</v>
      </c>
      <c r="I20" s="62">
        <v>9</v>
      </c>
      <c r="J20" s="45"/>
      <c r="K20" s="78">
        <f t="shared" si="0"/>
        <v>-7</v>
      </c>
      <c r="L20" s="79">
        <f t="shared" si="1"/>
        <v>-2.3411371237458192</v>
      </c>
      <c r="M20" s="418">
        <f t="shared" si="2"/>
        <v>291</v>
      </c>
      <c r="N20" s="408">
        <f t="shared" si="3"/>
        <v>1</v>
      </c>
      <c r="O20" s="28"/>
      <c r="P20" s="38">
        <v>1</v>
      </c>
      <c r="Q20" s="7">
        <v>0</v>
      </c>
      <c r="R20" s="133"/>
      <c r="S20" s="42">
        <v>4</v>
      </c>
      <c r="T20" s="7">
        <v>0</v>
      </c>
      <c r="U20" s="43">
        <v>5</v>
      </c>
      <c r="V20" s="7">
        <v>0</v>
      </c>
      <c r="W20" s="133"/>
      <c r="X20" s="41">
        <v>0</v>
      </c>
      <c r="Y20" s="28"/>
      <c r="Z20" s="522">
        <v>71</v>
      </c>
      <c r="AA20" s="62">
        <v>24</v>
      </c>
      <c r="AB20" s="45"/>
      <c r="AC20" s="114">
        <v>51</v>
      </c>
      <c r="AD20" s="7">
        <v>19</v>
      </c>
      <c r="AE20" s="484">
        <v>69</v>
      </c>
      <c r="AF20" s="45"/>
    </row>
    <row r="21" spans="1:35" ht="21.75" customHeight="1" x14ac:dyDescent="0.2">
      <c r="A21" s="547">
        <v>327</v>
      </c>
      <c r="B21" s="62">
        <v>22</v>
      </c>
      <c r="C21" s="21"/>
      <c r="D21" s="101" t="s">
        <v>14</v>
      </c>
      <c r="E21" s="156">
        <v>10</v>
      </c>
      <c r="F21" s="153">
        <v>10</v>
      </c>
      <c r="G21" s="22"/>
      <c r="H21" s="44">
        <v>313</v>
      </c>
      <c r="I21" s="62">
        <v>21</v>
      </c>
      <c r="J21" s="45"/>
      <c r="K21" s="78">
        <f t="shared" si="0"/>
        <v>-14</v>
      </c>
      <c r="L21" s="79">
        <f t="shared" si="1"/>
        <v>-4.281345565749235</v>
      </c>
      <c r="M21" s="418">
        <f t="shared" si="2"/>
        <v>312</v>
      </c>
      <c r="N21" s="408">
        <f t="shared" si="3"/>
        <v>1</v>
      </c>
      <c r="O21" s="28"/>
      <c r="P21" s="38">
        <v>2</v>
      </c>
      <c r="Q21" s="7">
        <v>0</v>
      </c>
      <c r="R21" s="133"/>
      <c r="S21" s="42">
        <v>10</v>
      </c>
      <c r="T21" s="7">
        <v>0</v>
      </c>
      <c r="U21" s="43">
        <v>6</v>
      </c>
      <c r="V21" s="7">
        <v>0</v>
      </c>
      <c r="W21" s="133"/>
      <c r="X21" s="41">
        <v>1</v>
      </c>
      <c r="Y21" s="28"/>
      <c r="Z21" s="522">
        <v>72</v>
      </c>
      <c r="AA21" s="62">
        <v>22</v>
      </c>
      <c r="AB21" s="45"/>
      <c r="AC21" s="114">
        <v>61</v>
      </c>
      <c r="AD21" s="7">
        <v>18</v>
      </c>
      <c r="AE21" s="484">
        <v>63</v>
      </c>
      <c r="AF21" s="45"/>
    </row>
    <row r="22" spans="1:35" ht="21.75" customHeight="1" x14ac:dyDescent="0.2">
      <c r="A22" s="547">
        <v>274</v>
      </c>
      <c r="B22" s="62">
        <v>26</v>
      </c>
      <c r="C22" s="21"/>
      <c r="D22" s="101" t="s">
        <v>15</v>
      </c>
      <c r="E22" s="156">
        <v>11</v>
      </c>
      <c r="F22" s="153">
        <v>11</v>
      </c>
      <c r="G22" s="22"/>
      <c r="H22" s="44">
        <v>259</v>
      </c>
      <c r="I22" s="62">
        <v>27</v>
      </c>
      <c r="J22" s="45"/>
      <c r="K22" s="78">
        <f t="shared" si="0"/>
        <v>-15</v>
      </c>
      <c r="L22" s="79">
        <f t="shared" si="1"/>
        <v>-5.4744525547445262</v>
      </c>
      <c r="M22" s="418">
        <f t="shared" si="2"/>
        <v>259</v>
      </c>
      <c r="N22" s="408">
        <f t="shared" si="3"/>
        <v>0</v>
      </c>
      <c r="O22" s="28"/>
      <c r="P22" s="38">
        <v>1</v>
      </c>
      <c r="Q22" s="7">
        <v>4</v>
      </c>
      <c r="R22" s="133"/>
      <c r="S22" s="42">
        <v>8</v>
      </c>
      <c r="T22" s="7">
        <v>0</v>
      </c>
      <c r="U22" s="43">
        <v>7</v>
      </c>
      <c r="V22" s="7">
        <v>0</v>
      </c>
      <c r="W22" s="133"/>
      <c r="X22" s="41">
        <v>1</v>
      </c>
      <c r="Y22" s="28"/>
      <c r="Z22" s="522">
        <v>74</v>
      </c>
      <c r="AA22" s="62">
        <v>24</v>
      </c>
      <c r="AB22" s="45"/>
      <c r="AC22" s="114">
        <v>44</v>
      </c>
      <c r="AD22" s="7">
        <v>15</v>
      </c>
      <c r="AE22" s="484">
        <v>70</v>
      </c>
      <c r="AF22" s="45"/>
      <c r="AH22" s="391" t="s">
        <v>0</v>
      </c>
    </row>
    <row r="23" spans="1:35" ht="21.75" customHeight="1" x14ac:dyDescent="0.2">
      <c r="A23" s="547">
        <v>751</v>
      </c>
      <c r="B23" s="62">
        <v>52</v>
      </c>
      <c r="C23" s="21"/>
      <c r="D23" s="101" t="s">
        <v>16</v>
      </c>
      <c r="E23" s="156">
        <v>21</v>
      </c>
      <c r="F23" s="153">
        <v>21</v>
      </c>
      <c r="G23" s="22"/>
      <c r="H23" s="44">
        <v>738</v>
      </c>
      <c r="I23" s="62">
        <v>52</v>
      </c>
      <c r="J23" s="45"/>
      <c r="K23" s="78">
        <f t="shared" si="0"/>
        <v>-13</v>
      </c>
      <c r="L23" s="79">
        <f t="shared" si="1"/>
        <v>-1.7310252996005324</v>
      </c>
      <c r="M23" s="418">
        <f t="shared" si="2"/>
        <v>737</v>
      </c>
      <c r="N23" s="408">
        <f t="shared" si="3"/>
        <v>1</v>
      </c>
      <c r="O23" s="28"/>
      <c r="P23" s="38">
        <v>7</v>
      </c>
      <c r="Q23" s="7">
        <v>1</v>
      </c>
      <c r="R23" s="133"/>
      <c r="S23" s="42">
        <v>6</v>
      </c>
      <c r="T23" s="7">
        <v>0</v>
      </c>
      <c r="U23" s="43">
        <v>12</v>
      </c>
      <c r="V23" s="7">
        <v>0</v>
      </c>
      <c r="W23" s="133"/>
      <c r="X23" s="41">
        <v>3</v>
      </c>
      <c r="Y23" s="28"/>
      <c r="Z23" s="522">
        <v>69</v>
      </c>
      <c r="AA23" s="62">
        <v>18</v>
      </c>
      <c r="AB23" s="45"/>
      <c r="AC23" s="114">
        <v>51</v>
      </c>
      <c r="AD23" s="7">
        <v>12</v>
      </c>
      <c r="AE23" s="484">
        <v>61</v>
      </c>
      <c r="AF23" s="45"/>
    </row>
    <row r="24" spans="1:35" ht="21.75" customHeight="1" x14ac:dyDescent="0.2">
      <c r="A24" s="550">
        <v>151</v>
      </c>
      <c r="B24" s="439">
        <v>21</v>
      </c>
      <c r="C24" s="21"/>
      <c r="D24" s="440" t="s">
        <v>17</v>
      </c>
      <c r="E24" s="441">
        <v>8</v>
      </c>
      <c r="F24" s="442">
        <v>8</v>
      </c>
      <c r="G24" s="22"/>
      <c r="H24" s="438">
        <v>151</v>
      </c>
      <c r="I24" s="439">
        <v>21</v>
      </c>
      <c r="J24" s="45"/>
      <c r="K24" s="573">
        <f t="shared" si="0"/>
        <v>0</v>
      </c>
      <c r="L24" s="574">
        <f t="shared" si="1"/>
        <v>0</v>
      </c>
      <c r="M24" s="443">
        <f t="shared" si="2"/>
        <v>151</v>
      </c>
      <c r="N24" s="410">
        <f t="shared" si="3"/>
        <v>0</v>
      </c>
      <c r="O24" s="28"/>
      <c r="P24" s="444">
        <v>4</v>
      </c>
      <c r="Q24" s="445">
        <v>3</v>
      </c>
      <c r="R24" s="446"/>
      <c r="S24" s="447">
        <v>2</v>
      </c>
      <c r="T24" s="445">
        <v>0</v>
      </c>
      <c r="U24" s="448">
        <v>2</v>
      </c>
      <c r="V24" s="445">
        <v>0</v>
      </c>
      <c r="W24" s="446"/>
      <c r="X24" s="449">
        <v>0</v>
      </c>
      <c r="Y24" s="28"/>
      <c r="Z24" s="450">
        <v>69</v>
      </c>
      <c r="AA24" s="439">
        <v>19</v>
      </c>
      <c r="AB24" s="45"/>
      <c r="AC24" s="451">
        <v>46</v>
      </c>
      <c r="AD24" s="445">
        <v>3</v>
      </c>
      <c r="AE24" s="551">
        <v>67</v>
      </c>
      <c r="AF24" s="45"/>
    </row>
    <row r="25" spans="1:35" s="11" customFormat="1" ht="5.25" customHeight="1" x14ac:dyDescent="0.2">
      <c r="A25" s="480"/>
      <c r="B25" s="68"/>
      <c r="C25" s="75"/>
      <c r="D25" s="76"/>
      <c r="E25" s="149"/>
      <c r="F25" s="149"/>
      <c r="G25" s="76"/>
      <c r="H25" s="74"/>
      <c r="I25" s="68"/>
      <c r="J25" s="68"/>
      <c r="K25" s="65"/>
      <c r="L25" s="66"/>
      <c r="M25" s="431"/>
      <c r="N25" s="431"/>
      <c r="O25" s="77"/>
      <c r="P25" s="67"/>
      <c r="Q25" s="67"/>
      <c r="R25" s="135"/>
      <c r="S25" s="68"/>
      <c r="T25" s="67"/>
      <c r="U25" s="69"/>
      <c r="V25" s="67"/>
      <c r="W25" s="135"/>
      <c r="X25" s="67"/>
      <c r="Y25" s="77"/>
      <c r="Z25" s="68"/>
      <c r="AA25" s="66"/>
      <c r="AB25" s="68"/>
      <c r="AC25" s="67"/>
      <c r="AD25" s="67"/>
      <c r="AE25" s="477"/>
      <c r="AF25" s="68"/>
    </row>
    <row r="26" spans="1:35" ht="30" customHeight="1" x14ac:dyDescent="0.2">
      <c r="A26" s="552">
        <v>92</v>
      </c>
      <c r="B26" s="72">
        <f>SUM(D24)</f>
        <v>0</v>
      </c>
      <c r="C26" s="21"/>
      <c r="D26" s="96" t="s">
        <v>45</v>
      </c>
      <c r="E26" s="158">
        <v>1</v>
      </c>
      <c r="F26" s="154">
        <v>1</v>
      </c>
      <c r="G26" s="22"/>
      <c r="H26" s="53">
        <v>89</v>
      </c>
      <c r="I26" s="72">
        <v>0</v>
      </c>
      <c r="J26" s="45"/>
      <c r="K26" s="97">
        <f>H26-A26</f>
        <v>-3</v>
      </c>
      <c r="L26" s="98">
        <f>SUM(K26/A26*100)</f>
        <v>-3.2608695652173911</v>
      </c>
      <c r="M26" s="411">
        <f>SUM(A26+P26-S26-U26-X26)</f>
        <v>89</v>
      </c>
      <c r="N26" s="412">
        <f>SUM(H26-M26)</f>
        <v>0</v>
      </c>
      <c r="O26" s="28"/>
      <c r="P26" s="104">
        <v>0</v>
      </c>
      <c r="Q26" s="55">
        <v>0</v>
      </c>
      <c r="R26" s="136"/>
      <c r="S26" s="105">
        <v>3</v>
      </c>
      <c r="T26" s="55">
        <v>0</v>
      </c>
      <c r="U26" s="106">
        <v>0</v>
      </c>
      <c r="V26" s="55">
        <v>0</v>
      </c>
      <c r="W26" s="138"/>
      <c r="X26" s="107">
        <v>0</v>
      </c>
      <c r="Y26" s="28"/>
      <c r="Z26" s="73">
        <v>73</v>
      </c>
      <c r="AA26" s="110">
        <v>26</v>
      </c>
      <c r="AB26" s="45"/>
      <c r="AC26" s="117">
        <v>0</v>
      </c>
      <c r="AD26" s="55">
        <v>16</v>
      </c>
      <c r="AE26" s="553">
        <v>71</v>
      </c>
      <c r="AF26" s="45"/>
    </row>
    <row r="27" spans="1:35" s="11" customFormat="1" ht="6.75" customHeight="1" x14ac:dyDescent="0.2">
      <c r="A27" s="480"/>
      <c r="B27" s="68"/>
      <c r="C27" s="75"/>
      <c r="D27" s="76"/>
      <c r="E27" s="149"/>
      <c r="F27" s="149"/>
      <c r="G27" s="76"/>
      <c r="H27" s="74"/>
      <c r="I27" s="68"/>
      <c r="J27" s="68"/>
      <c r="K27" s="65"/>
      <c r="L27" s="66"/>
      <c r="M27" s="431"/>
      <c r="N27" s="431"/>
      <c r="O27" s="77"/>
      <c r="P27" s="67"/>
      <c r="Q27" s="67"/>
      <c r="R27" s="135"/>
      <c r="S27" s="68"/>
      <c r="T27" s="67"/>
      <c r="U27" s="69"/>
      <c r="V27" s="67"/>
      <c r="W27" s="135"/>
      <c r="X27" s="67"/>
      <c r="Y27" s="77"/>
      <c r="Z27" s="68"/>
      <c r="AA27" s="66"/>
      <c r="AB27" s="68"/>
      <c r="AC27" s="67"/>
      <c r="AD27" s="67"/>
      <c r="AE27" s="477"/>
      <c r="AF27" s="68"/>
    </row>
    <row r="28" spans="1:35" s="11" customFormat="1" ht="30.75" customHeight="1" thickBot="1" x14ac:dyDescent="0.25">
      <c r="A28" s="490">
        <f>SUM(A26,A6:A24)</f>
        <v>6970</v>
      </c>
      <c r="B28" s="554">
        <f>SUM(B26,B6:B24)</f>
        <v>600</v>
      </c>
      <c r="C28" s="492"/>
      <c r="D28" s="493" t="s">
        <v>67</v>
      </c>
      <c r="E28" s="555">
        <f>SUM(E26,E6:E24)</f>
        <v>244</v>
      </c>
      <c r="F28" s="555">
        <f>SUM(F26,F6:F24)</f>
        <v>244</v>
      </c>
      <c r="G28" s="494"/>
      <c r="H28" s="491">
        <f>SUM(H26,H6:H24)</f>
        <v>6760</v>
      </c>
      <c r="I28" s="554">
        <f>SUM(I26,I6:I24)</f>
        <v>572</v>
      </c>
      <c r="J28" s="495"/>
      <c r="K28" s="556">
        <f>SUM(K26,K6:K24)</f>
        <v>-210</v>
      </c>
      <c r="L28" s="557">
        <f>SUM(K28/A28*100)</f>
        <v>-3.0129124820659969</v>
      </c>
      <c r="M28" s="558">
        <f>SUM(M26,M6:M24)</f>
        <v>6753</v>
      </c>
      <c r="N28" s="497">
        <f>SUM(N26,N6:N24)</f>
        <v>7</v>
      </c>
      <c r="O28" s="498"/>
      <c r="P28" s="559">
        <f>SUM(P26,P6:P24)</f>
        <v>61</v>
      </c>
      <c r="Q28" s="560">
        <f>SUM(Q26,Q6:Q24)</f>
        <v>17</v>
      </c>
      <c r="R28" s="499"/>
      <c r="S28" s="561">
        <f>SUM(S26,S6:S24)</f>
        <v>112</v>
      </c>
      <c r="T28" s="561">
        <f t="shared" ref="T28:V28" si="4">SUM(T26,T6:T24)</f>
        <v>0</v>
      </c>
      <c r="U28" s="561">
        <f t="shared" si="4"/>
        <v>138</v>
      </c>
      <c r="V28" s="561">
        <f t="shared" si="4"/>
        <v>0</v>
      </c>
      <c r="W28" s="499"/>
      <c r="X28" s="555">
        <f>SUM(X26,X6:X24)</f>
        <v>28</v>
      </c>
      <c r="Y28" s="498"/>
      <c r="Z28" s="562">
        <f>SUM(Z26,Z6:Z24)/20</f>
        <v>71.2</v>
      </c>
      <c r="AA28" s="554">
        <f>SUM(AA26,AA6:AA24)/20</f>
        <v>21.6</v>
      </c>
      <c r="AB28" s="495"/>
      <c r="AC28" s="562">
        <f>SUM(AC26,AC6:AC24)/17</f>
        <v>55.764705882352942</v>
      </c>
      <c r="AD28" s="561">
        <f>SUM(AD26,AD6:AD24)/19</f>
        <v>13.789473684210526</v>
      </c>
      <c r="AE28" s="563">
        <f>SUM(AE26,AE6:AE24)/19</f>
        <v>65.578947368421055</v>
      </c>
      <c r="AF28" s="59"/>
      <c r="AH28" s="11" t="s">
        <v>0</v>
      </c>
      <c r="AI28" s="11" t="s">
        <v>0</v>
      </c>
    </row>
    <row r="29" spans="1:35" s="11" customFormat="1" ht="19.5" customHeight="1" thickBot="1" x14ac:dyDescent="0.25">
      <c r="A29" s="74"/>
      <c r="B29" s="68"/>
      <c r="C29" s="75"/>
      <c r="D29" s="76"/>
      <c r="E29" s="157"/>
      <c r="F29" s="149"/>
      <c r="G29" s="76"/>
      <c r="H29" s="74"/>
      <c r="I29" s="68"/>
      <c r="J29" s="68"/>
      <c r="K29" s="65"/>
      <c r="L29" s="66"/>
      <c r="M29" s="398"/>
      <c r="N29" s="398"/>
      <c r="O29" s="77"/>
      <c r="P29" s="67"/>
      <c r="Q29" s="67"/>
      <c r="R29" s="135"/>
      <c r="S29" s="68"/>
      <c r="T29" s="67"/>
      <c r="U29" s="69"/>
      <c r="V29" s="67"/>
      <c r="W29" s="135"/>
      <c r="X29" s="67"/>
      <c r="Y29" s="77"/>
      <c r="Z29" s="68"/>
      <c r="AA29" s="66"/>
      <c r="AB29" s="68"/>
      <c r="AC29" s="67"/>
      <c r="AD29" s="67"/>
      <c r="AE29" s="67"/>
      <c r="AF29" s="68"/>
    </row>
    <row r="30" spans="1:35" ht="21.75" customHeight="1" x14ac:dyDescent="0.2">
      <c r="A30" s="502">
        <v>371</v>
      </c>
      <c r="B30" s="503">
        <v>19</v>
      </c>
      <c r="C30" s="454"/>
      <c r="D30" s="504" t="s">
        <v>40</v>
      </c>
      <c r="E30" s="505">
        <v>12</v>
      </c>
      <c r="F30" s="506">
        <v>12</v>
      </c>
      <c r="G30" s="458"/>
      <c r="H30" s="507">
        <v>369</v>
      </c>
      <c r="I30" s="503">
        <v>19</v>
      </c>
      <c r="J30" s="461"/>
      <c r="K30" s="508">
        <f>H30-A30</f>
        <v>-2</v>
      </c>
      <c r="L30" s="509">
        <f>SUM(K30/A30*100)</f>
        <v>-0.53908355795148255</v>
      </c>
      <c r="M30" s="510">
        <f>SUM(A30+P30-S30-U30-X30)</f>
        <v>369</v>
      </c>
      <c r="N30" s="511">
        <f>SUM(H30-M30)</f>
        <v>0</v>
      </c>
      <c r="O30" s="464"/>
      <c r="P30" s="512">
        <v>8</v>
      </c>
      <c r="Q30" s="513">
        <v>0</v>
      </c>
      <c r="R30" s="514"/>
      <c r="S30" s="515">
        <v>5</v>
      </c>
      <c r="T30" s="513">
        <v>0</v>
      </c>
      <c r="U30" s="516">
        <v>5</v>
      </c>
      <c r="V30" s="513">
        <v>0</v>
      </c>
      <c r="W30" s="517"/>
      <c r="X30" s="518">
        <v>0</v>
      </c>
      <c r="Y30" s="464"/>
      <c r="Z30" s="519">
        <v>75</v>
      </c>
      <c r="AA30" s="503">
        <v>16</v>
      </c>
      <c r="AB30" s="461"/>
      <c r="AC30" s="520">
        <v>59</v>
      </c>
      <c r="AD30" s="513">
        <v>16</v>
      </c>
      <c r="AE30" s="521">
        <v>77</v>
      </c>
      <c r="AF30" s="45"/>
    </row>
    <row r="31" spans="1:35" ht="21.75" customHeight="1" x14ac:dyDescent="0.2">
      <c r="A31" s="483">
        <v>410</v>
      </c>
      <c r="B31" s="62">
        <v>18</v>
      </c>
      <c r="C31" s="21"/>
      <c r="D31" s="101" t="s">
        <v>41</v>
      </c>
      <c r="E31" s="156">
        <v>15</v>
      </c>
      <c r="F31" s="153">
        <v>15</v>
      </c>
      <c r="G31" s="22"/>
      <c r="H31" s="50">
        <v>398</v>
      </c>
      <c r="I31" s="62">
        <v>17</v>
      </c>
      <c r="J31" s="45"/>
      <c r="K31" s="78">
        <f>H31-A31</f>
        <v>-12</v>
      </c>
      <c r="L31" s="79">
        <f>SUM(K31/A31*100)</f>
        <v>-2.9268292682926833</v>
      </c>
      <c r="M31" s="407">
        <f>SUM(A31+P31-S31-U31-X31)</f>
        <v>395</v>
      </c>
      <c r="N31" s="408">
        <f>SUM(H31-M31)</f>
        <v>3</v>
      </c>
      <c r="O31" s="28"/>
      <c r="P31" s="38">
        <v>3</v>
      </c>
      <c r="Q31" s="7">
        <v>0</v>
      </c>
      <c r="R31" s="133"/>
      <c r="S31" s="42">
        <v>13</v>
      </c>
      <c r="T31" s="7">
        <v>0</v>
      </c>
      <c r="U31" s="43">
        <v>5</v>
      </c>
      <c r="V31" s="7">
        <v>0</v>
      </c>
      <c r="W31" s="140"/>
      <c r="X31" s="41">
        <v>0</v>
      </c>
      <c r="Y31" s="28"/>
      <c r="Z31" s="522">
        <v>72</v>
      </c>
      <c r="AA31" s="62">
        <v>16</v>
      </c>
      <c r="AB31" s="45"/>
      <c r="AC31" s="114">
        <v>45</v>
      </c>
      <c r="AD31" s="7">
        <v>5</v>
      </c>
      <c r="AE31" s="484">
        <v>75</v>
      </c>
      <c r="AF31" s="45"/>
    </row>
    <row r="32" spans="1:35" ht="21.75" customHeight="1" x14ac:dyDescent="0.2">
      <c r="A32" s="483">
        <v>109</v>
      </c>
      <c r="B32" s="62">
        <v>13</v>
      </c>
      <c r="C32" s="21"/>
      <c r="D32" s="101" t="s">
        <v>42</v>
      </c>
      <c r="E32" s="156">
        <v>6</v>
      </c>
      <c r="F32" s="153">
        <v>6</v>
      </c>
      <c r="G32" s="22"/>
      <c r="H32" s="50">
        <v>104</v>
      </c>
      <c r="I32" s="62">
        <v>13</v>
      </c>
      <c r="J32" s="45"/>
      <c r="K32" s="78">
        <f>H32-A32</f>
        <v>-5</v>
      </c>
      <c r="L32" s="79">
        <f>SUM(K32/A32*100)</f>
        <v>-4.5871559633027523</v>
      </c>
      <c r="M32" s="407">
        <f>SUM(A32+P32-S32-U32-X32)</f>
        <v>104</v>
      </c>
      <c r="N32" s="408">
        <f>SUM(H32-M32)</f>
        <v>0</v>
      </c>
      <c r="O32" s="28"/>
      <c r="P32" s="38">
        <v>0</v>
      </c>
      <c r="Q32" s="7">
        <v>0</v>
      </c>
      <c r="R32" s="133"/>
      <c r="S32" s="42">
        <v>4</v>
      </c>
      <c r="T32" s="7">
        <v>0</v>
      </c>
      <c r="U32" s="43">
        <v>1</v>
      </c>
      <c r="V32" s="7">
        <v>0</v>
      </c>
      <c r="W32" s="140"/>
      <c r="X32" s="41">
        <v>0</v>
      </c>
      <c r="Y32" s="28"/>
      <c r="Z32" s="522">
        <v>74</v>
      </c>
      <c r="AA32" s="62">
        <v>16</v>
      </c>
      <c r="AB32" s="45"/>
      <c r="AC32" s="163">
        <v>0</v>
      </c>
      <c r="AD32" s="7">
        <v>6</v>
      </c>
      <c r="AE32" s="484">
        <v>78</v>
      </c>
      <c r="AF32" s="45"/>
    </row>
    <row r="33" spans="1:32" ht="21.75" customHeight="1" x14ac:dyDescent="0.2">
      <c r="A33" s="483">
        <v>11</v>
      </c>
      <c r="B33" s="62">
        <v>0</v>
      </c>
      <c r="C33" s="21"/>
      <c r="D33" s="101" t="s">
        <v>73</v>
      </c>
      <c r="E33" s="156">
        <v>1</v>
      </c>
      <c r="F33" s="153">
        <v>1</v>
      </c>
      <c r="G33" s="22"/>
      <c r="H33" s="50">
        <v>11</v>
      </c>
      <c r="I33" s="62">
        <v>0</v>
      </c>
      <c r="J33" s="45"/>
      <c r="K33" s="433">
        <f>H33-A33</f>
        <v>0</v>
      </c>
      <c r="L33" s="434">
        <f>SUM(K33/A33*100)</f>
        <v>0</v>
      </c>
      <c r="M33" s="407">
        <f>SUM(A33+P33-S33-U33-X33)</f>
        <v>11</v>
      </c>
      <c r="N33" s="408">
        <v>0</v>
      </c>
      <c r="O33" s="28"/>
      <c r="P33" s="38">
        <v>0</v>
      </c>
      <c r="Q33" s="7">
        <v>0</v>
      </c>
      <c r="R33" s="133"/>
      <c r="S33" s="42">
        <v>0</v>
      </c>
      <c r="T33" s="7">
        <v>0</v>
      </c>
      <c r="U33" s="43">
        <v>0</v>
      </c>
      <c r="V33" s="7">
        <v>0</v>
      </c>
      <c r="W33" s="140"/>
      <c r="X33" s="41">
        <v>0</v>
      </c>
      <c r="Y33" s="28"/>
      <c r="Z33" s="71">
        <v>75</v>
      </c>
      <c r="AA33" s="62">
        <v>10</v>
      </c>
      <c r="AB33" s="45"/>
      <c r="AC33" s="163">
        <v>0</v>
      </c>
      <c r="AD33" s="165">
        <v>0</v>
      </c>
      <c r="AE33" s="523">
        <v>0</v>
      </c>
      <c r="AF33" s="45"/>
    </row>
    <row r="34" spans="1:32" s="11" customFormat="1" ht="21.75" customHeight="1" thickBot="1" x14ac:dyDescent="0.25">
      <c r="A34" s="524">
        <f>SUM(A30:A33)</f>
        <v>901</v>
      </c>
      <c r="B34" s="525">
        <f>SUM(B30:B33)</f>
        <v>50</v>
      </c>
      <c r="C34" s="492"/>
      <c r="D34" s="526" t="s">
        <v>68</v>
      </c>
      <c r="E34" s="527">
        <f>SUM(E30:E33)</f>
        <v>34</v>
      </c>
      <c r="F34" s="527">
        <f>SUM(F30:F33)</f>
        <v>34</v>
      </c>
      <c r="G34" s="494"/>
      <c r="H34" s="528">
        <f>SUM(H30:H33)</f>
        <v>882</v>
      </c>
      <c r="I34" s="525">
        <f>SUM(I30:I33)</f>
        <v>49</v>
      </c>
      <c r="J34" s="495"/>
      <c r="K34" s="529">
        <f>H34-A34</f>
        <v>-19</v>
      </c>
      <c r="L34" s="530">
        <f>SUM(K34/A34*100)</f>
        <v>-2.1087680355160932</v>
      </c>
      <c r="M34" s="531">
        <f>SUM(M30:M33)</f>
        <v>879</v>
      </c>
      <c r="N34" s="532">
        <f>SUM(H34-M34)</f>
        <v>3</v>
      </c>
      <c r="O34" s="498"/>
      <c r="P34" s="528">
        <f>SUM(P30:P33)</f>
        <v>11</v>
      </c>
      <c r="Q34" s="533">
        <f>SUM(Q30:Q33)</f>
        <v>0</v>
      </c>
      <c r="R34" s="534"/>
      <c r="S34" s="533">
        <f>SUM(S30:S33)</f>
        <v>22</v>
      </c>
      <c r="T34" s="533">
        <f>SUM(T30:T33)</f>
        <v>0</v>
      </c>
      <c r="U34" s="533">
        <f>SUM(U30:U33)</f>
        <v>11</v>
      </c>
      <c r="V34" s="533">
        <f>SUM(V30:V33)</f>
        <v>0</v>
      </c>
      <c r="W34" s="534"/>
      <c r="X34" s="525">
        <f>SUM(X30:X33)</f>
        <v>0</v>
      </c>
      <c r="Y34" s="498"/>
      <c r="Z34" s="535">
        <f>SUM(Z30:Z33)/4</f>
        <v>74</v>
      </c>
      <c r="AA34" s="536">
        <f>SUM(AA30:AA33)/4</f>
        <v>14.5</v>
      </c>
      <c r="AB34" s="495"/>
      <c r="AC34" s="535">
        <f>SUM(AC30:AC33)/2</f>
        <v>52</v>
      </c>
      <c r="AD34" s="537">
        <f>SUM(AD30:AD33)/3</f>
        <v>9</v>
      </c>
      <c r="AE34" s="538">
        <f>SUM(AE30:AE33)/3</f>
        <v>76.666666666666671</v>
      </c>
      <c r="AF34" s="59"/>
    </row>
    <row r="35" spans="1:32" s="11" customFormat="1" ht="20.25" customHeight="1" thickBot="1" x14ac:dyDescent="0.25">
      <c r="A35" s="74"/>
      <c r="B35" s="68"/>
      <c r="C35" s="75"/>
      <c r="D35" s="76"/>
      <c r="E35" s="157"/>
      <c r="F35" s="149"/>
      <c r="G35" s="76"/>
      <c r="H35" s="74"/>
      <c r="I35" s="68"/>
      <c r="J35" s="68"/>
      <c r="K35" s="65"/>
      <c r="L35" s="66"/>
      <c r="M35" s="398"/>
      <c r="N35" s="398"/>
      <c r="O35" s="77"/>
      <c r="P35" s="67"/>
      <c r="Q35" s="67"/>
      <c r="R35" s="135"/>
      <c r="S35" s="68"/>
      <c r="T35" s="67"/>
      <c r="U35" s="69"/>
      <c r="V35" s="67"/>
      <c r="W35" s="135"/>
      <c r="X35" s="67"/>
      <c r="Y35" s="77"/>
      <c r="Z35" s="68"/>
      <c r="AA35" s="66"/>
      <c r="AB35" s="68"/>
      <c r="AC35" s="67"/>
      <c r="AD35" s="67"/>
      <c r="AE35" s="67"/>
      <c r="AF35" s="68"/>
    </row>
    <row r="36" spans="1:32" ht="32.25" customHeight="1" x14ac:dyDescent="0.2">
      <c r="A36" s="452">
        <v>95</v>
      </c>
      <c r="B36" s="453">
        <v>2</v>
      </c>
      <c r="C36" s="454"/>
      <c r="D36" s="455" t="s">
        <v>108</v>
      </c>
      <c r="E36" s="456">
        <v>3</v>
      </c>
      <c r="F36" s="457">
        <v>3</v>
      </c>
      <c r="G36" s="458"/>
      <c r="H36" s="459">
        <v>95</v>
      </c>
      <c r="I36" s="460">
        <v>2</v>
      </c>
      <c r="J36" s="461"/>
      <c r="K36" s="575">
        <f>H36-A36</f>
        <v>0</v>
      </c>
      <c r="L36" s="576">
        <f>SUM(K36/A36*100)</f>
        <v>0</v>
      </c>
      <c r="M36" s="462">
        <f>SUM(A36+P36-S36-U36-X36)</f>
        <v>95</v>
      </c>
      <c r="N36" s="463">
        <f>SUM(H36-M36)</f>
        <v>0</v>
      </c>
      <c r="O36" s="464"/>
      <c r="P36" s="465">
        <v>0</v>
      </c>
      <c r="Q36" s="466">
        <v>0</v>
      </c>
      <c r="R36" s="467"/>
      <c r="S36" s="468">
        <v>0</v>
      </c>
      <c r="T36" s="466">
        <v>0</v>
      </c>
      <c r="U36" s="469">
        <v>0</v>
      </c>
      <c r="V36" s="466">
        <v>0</v>
      </c>
      <c r="W36" s="470"/>
      <c r="X36" s="471">
        <v>0</v>
      </c>
      <c r="Y36" s="464"/>
      <c r="Z36" s="472">
        <v>49</v>
      </c>
      <c r="AA36" s="460">
        <v>2</v>
      </c>
      <c r="AB36" s="461"/>
      <c r="AC36" s="473">
        <v>0</v>
      </c>
      <c r="AD36" s="474">
        <v>0</v>
      </c>
      <c r="AE36" s="475">
        <v>0</v>
      </c>
      <c r="AF36" s="45"/>
    </row>
    <row r="37" spans="1:32" s="11" customFormat="1" ht="4.5" customHeight="1" x14ac:dyDescent="0.2">
      <c r="A37" s="476"/>
      <c r="B37" s="76"/>
      <c r="C37" s="75"/>
      <c r="D37" s="76"/>
      <c r="E37" s="149"/>
      <c r="F37" s="149"/>
      <c r="G37" s="76"/>
      <c r="H37" s="74"/>
      <c r="I37" s="68"/>
      <c r="J37" s="68"/>
      <c r="K37" s="65"/>
      <c r="L37" s="66"/>
      <c r="M37" s="431"/>
      <c r="N37" s="431"/>
      <c r="O37" s="77"/>
      <c r="P37" s="67"/>
      <c r="Q37" s="67"/>
      <c r="R37" s="135"/>
      <c r="S37" s="68"/>
      <c r="T37" s="67"/>
      <c r="U37" s="69"/>
      <c r="V37" s="67"/>
      <c r="W37" s="135"/>
      <c r="X37" s="67"/>
      <c r="Y37" s="77"/>
      <c r="Z37" s="68"/>
      <c r="AA37" s="66"/>
      <c r="AB37" s="68"/>
      <c r="AC37" s="67"/>
      <c r="AD37" s="67"/>
      <c r="AE37" s="477"/>
      <c r="AF37" s="68"/>
    </row>
    <row r="38" spans="1:32" ht="32.25" customHeight="1" x14ac:dyDescent="0.2">
      <c r="A38" s="478">
        <v>18</v>
      </c>
      <c r="B38" s="432">
        <v>0</v>
      </c>
      <c r="C38" s="21"/>
      <c r="D38" s="96" t="s">
        <v>109</v>
      </c>
      <c r="E38" s="158">
        <v>1</v>
      </c>
      <c r="F38" s="154">
        <v>1</v>
      </c>
      <c r="G38" s="22"/>
      <c r="H38" s="53">
        <v>24</v>
      </c>
      <c r="I38" s="72">
        <v>0</v>
      </c>
      <c r="J38" s="45"/>
      <c r="K38" s="435">
        <f>H38-A38</f>
        <v>6</v>
      </c>
      <c r="L38" s="436">
        <f>SUM(K38/A38*100)</f>
        <v>33.333333333333329</v>
      </c>
      <c r="M38" s="411">
        <f>SUM(A38+P38-S38-U38-X38)</f>
        <v>24</v>
      </c>
      <c r="N38" s="412">
        <f>SUM(H38-M38)</f>
        <v>0</v>
      </c>
      <c r="O38" s="28"/>
      <c r="P38" s="54">
        <v>6</v>
      </c>
      <c r="Q38" s="55">
        <v>0</v>
      </c>
      <c r="R38" s="136"/>
      <c r="S38" s="56">
        <v>0</v>
      </c>
      <c r="T38" s="55">
        <v>0</v>
      </c>
      <c r="U38" s="57">
        <v>0</v>
      </c>
      <c r="V38" s="55">
        <v>0</v>
      </c>
      <c r="W38" s="138"/>
      <c r="X38" s="58">
        <v>0</v>
      </c>
      <c r="Y38" s="28"/>
      <c r="Z38" s="99">
        <v>46</v>
      </c>
      <c r="AA38" s="72">
        <v>4</v>
      </c>
      <c r="AB38" s="45"/>
      <c r="AC38" s="117">
        <v>39</v>
      </c>
      <c r="AD38" s="166">
        <v>0</v>
      </c>
      <c r="AE38" s="479">
        <v>0</v>
      </c>
      <c r="AF38" s="45"/>
    </row>
    <row r="39" spans="1:32" s="11" customFormat="1" ht="4.5" customHeight="1" x14ac:dyDescent="0.2">
      <c r="A39" s="480"/>
      <c r="B39" s="68"/>
      <c r="C39" s="75"/>
      <c r="D39" s="76"/>
      <c r="E39" s="149"/>
      <c r="F39" s="149"/>
      <c r="G39" s="76"/>
      <c r="H39" s="74"/>
      <c r="I39" s="68"/>
      <c r="J39" s="68"/>
      <c r="K39" s="65"/>
      <c r="L39" s="66"/>
      <c r="M39" s="431"/>
      <c r="N39" s="431"/>
      <c r="O39" s="77"/>
      <c r="P39" s="67"/>
      <c r="Q39" s="67"/>
      <c r="R39" s="135"/>
      <c r="S39" s="68"/>
      <c r="T39" s="67"/>
      <c r="U39" s="69"/>
      <c r="V39" s="67"/>
      <c r="W39" s="135"/>
      <c r="X39" s="67"/>
      <c r="Y39" s="77"/>
      <c r="Z39" s="68"/>
      <c r="AA39" s="66"/>
      <c r="AB39" s="68"/>
      <c r="AC39" s="67"/>
      <c r="AD39" s="67"/>
      <c r="AE39" s="477"/>
      <c r="AF39" s="68"/>
    </row>
    <row r="40" spans="1:32" ht="21.75" customHeight="1" x14ac:dyDescent="0.2">
      <c r="A40" s="481">
        <v>274</v>
      </c>
      <c r="B40" s="61">
        <v>6</v>
      </c>
      <c r="C40" s="21"/>
      <c r="D40" s="100" t="s">
        <v>43</v>
      </c>
      <c r="E40" s="155">
        <v>10</v>
      </c>
      <c r="F40" s="152">
        <v>10</v>
      </c>
      <c r="G40" s="22"/>
      <c r="H40" s="91">
        <v>274</v>
      </c>
      <c r="I40" s="61">
        <v>6</v>
      </c>
      <c r="J40" s="45"/>
      <c r="K40" s="577">
        <f>H40-A40</f>
        <v>0</v>
      </c>
      <c r="L40" s="578">
        <f>SUM(K40/A40*100)</f>
        <v>0</v>
      </c>
      <c r="M40" s="405">
        <f>SUM(A40+P40-S40-U40-X40)</f>
        <v>274</v>
      </c>
      <c r="N40" s="406">
        <f>SUM(H40-M40)</f>
        <v>0</v>
      </c>
      <c r="O40" s="28"/>
      <c r="P40" s="80">
        <v>4</v>
      </c>
      <c r="Q40" s="81">
        <v>0</v>
      </c>
      <c r="R40" s="132"/>
      <c r="S40" s="92">
        <v>3</v>
      </c>
      <c r="T40" s="81">
        <v>0</v>
      </c>
      <c r="U40" s="93">
        <v>0</v>
      </c>
      <c r="V40" s="81">
        <v>0</v>
      </c>
      <c r="W40" s="139"/>
      <c r="X40" s="82">
        <v>1</v>
      </c>
      <c r="Y40" s="28"/>
      <c r="Z40" s="70">
        <v>61</v>
      </c>
      <c r="AA40" s="61">
        <v>5</v>
      </c>
      <c r="AB40" s="45"/>
      <c r="AC40" s="113">
        <v>63</v>
      </c>
      <c r="AD40" s="167">
        <v>5</v>
      </c>
      <c r="AE40" s="482">
        <v>68</v>
      </c>
      <c r="AF40" s="45"/>
    </row>
    <row r="41" spans="1:32" ht="21.75" customHeight="1" x14ac:dyDescent="0.2">
      <c r="A41" s="483">
        <v>106</v>
      </c>
      <c r="B41" s="62">
        <v>8</v>
      </c>
      <c r="C41" s="21"/>
      <c r="D41" s="101" t="s">
        <v>44</v>
      </c>
      <c r="E41" s="156">
        <v>5</v>
      </c>
      <c r="F41" s="153">
        <v>5</v>
      </c>
      <c r="G41" s="22"/>
      <c r="H41" s="50">
        <v>117</v>
      </c>
      <c r="I41" s="62">
        <v>6</v>
      </c>
      <c r="J41" s="45"/>
      <c r="K41" s="433">
        <f>H41-A41</f>
        <v>11</v>
      </c>
      <c r="L41" s="434">
        <f>SUM(K41/A41*100)</f>
        <v>10.377358490566039</v>
      </c>
      <c r="M41" s="407">
        <f>SUM(A41+P41-S41-U41-X41)</f>
        <v>115</v>
      </c>
      <c r="N41" s="408">
        <f>SUM(H41-M41)</f>
        <v>2</v>
      </c>
      <c r="O41" s="28"/>
      <c r="P41" s="38">
        <v>15</v>
      </c>
      <c r="Q41" s="7">
        <v>0</v>
      </c>
      <c r="R41" s="133"/>
      <c r="S41" s="42">
        <v>6</v>
      </c>
      <c r="T41" s="7">
        <v>0</v>
      </c>
      <c r="U41" s="43">
        <v>0</v>
      </c>
      <c r="V41" s="7">
        <v>0</v>
      </c>
      <c r="W41" s="140"/>
      <c r="X41" s="41">
        <v>0</v>
      </c>
      <c r="Y41" s="28"/>
      <c r="Z41" s="71">
        <v>53</v>
      </c>
      <c r="AA41" s="62">
        <v>2</v>
      </c>
      <c r="AB41" s="45"/>
      <c r="AC41" s="163">
        <v>60</v>
      </c>
      <c r="AD41" s="7">
        <v>3</v>
      </c>
      <c r="AE41" s="484">
        <v>55</v>
      </c>
      <c r="AF41" s="45"/>
    </row>
    <row r="42" spans="1:32" s="338" customFormat="1" ht="21.75" customHeight="1" x14ac:dyDescent="0.2">
      <c r="A42" s="485">
        <f>SUM(A40:A41)</f>
        <v>380</v>
      </c>
      <c r="B42" s="320">
        <f>SUM(B40:B41)</f>
        <v>14</v>
      </c>
      <c r="C42" s="321"/>
      <c r="D42" s="322" t="s">
        <v>46</v>
      </c>
      <c r="E42" s="323">
        <f>SUM(E40:E41)</f>
        <v>15</v>
      </c>
      <c r="F42" s="323">
        <f>SUM(F40:F41)</f>
        <v>15</v>
      </c>
      <c r="G42" s="324"/>
      <c r="H42" s="319">
        <f>SUM(H40:H41)</f>
        <v>391</v>
      </c>
      <c r="I42" s="320">
        <f>SUM(I40:I41)</f>
        <v>12</v>
      </c>
      <c r="J42" s="325"/>
      <c r="K42" s="326">
        <f>H42-A42</f>
        <v>11</v>
      </c>
      <c r="L42" s="327">
        <f>SUM(K42/A42*100)</f>
        <v>2.8947368421052633</v>
      </c>
      <c r="M42" s="409">
        <f>SUM(A42+P42-S42-U42-X42)</f>
        <v>389</v>
      </c>
      <c r="N42" s="410">
        <f>SUM(H42-M42)</f>
        <v>2</v>
      </c>
      <c r="O42" s="328"/>
      <c r="P42" s="329">
        <f>SUM(P40:P41)</f>
        <v>19</v>
      </c>
      <c r="Q42" s="330">
        <f>SUM(Q40:Q41)</f>
        <v>0</v>
      </c>
      <c r="R42" s="331"/>
      <c r="S42" s="332">
        <f>SUM(S40:S41)</f>
        <v>9</v>
      </c>
      <c r="T42" s="330">
        <f>SUM(T40:T41)</f>
        <v>0</v>
      </c>
      <c r="U42" s="333"/>
      <c r="V42" s="330">
        <f>SUM(V40:V41)</f>
        <v>0</v>
      </c>
      <c r="W42" s="334"/>
      <c r="X42" s="323">
        <f>SUM(X40:X41)</f>
        <v>1</v>
      </c>
      <c r="Y42" s="328"/>
      <c r="Z42" s="335">
        <f>SUM(Z40:Z41)/2</f>
        <v>57</v>
      </c>
      <c r="AA42" s="320">
        <f>SUM(AA40,AA41)/2</f>
        <v>3.5</v>
      </c>
      <c r="AB42" s="325"/>
      <c r="AC42" s="329">
        <f>SUM(AC41,AC40)/2</f>
        <v>61.5</v>
      </c>
      <c r="AD42" s="336">
        <f>SUM(AD41,AD40)/2</f>
        <v>4</v>
      </c>
      <c r="AE42" s="486">
        <f>SUM(AE41,AE40)/2</f>
        <v>61.5</v>
      </c>
      <c r="AF42" s="325"/>
    </row>
    <row r="43" spans="1:32" s="11" customFormat="1" ht="4.5" customHeight="1" x14ac:dyDescent="0.2">
      <c r="A43" s="480"/>
      <c r="B43" s="68"/>
      <c r="C43" s="75"/>
      <c r="D43" s="76"/>
      <c r="E43" s="149"/>
      <c r="F43" s="149"/>
      <c r="G43" s="76"/>
      <c r="H43" s="74"/>
      <c r="I43" s="68"/>
      <c r="J43" s="68"/>
      <c r="K43" s="65"/>
      <c r="L43" s="66"/>
      <c r="M43" s="431"/>
      <c r="N43" s="431"/>
      <c r="O43" s="77"/>
      <c r="P43" s="67"/>
      <c r="Q43" s="67"/>
      <c r="R43" s="135"/>
      <c r="S43" s="68"/>
      <c r="T43" s="67"/>
      <c r="U43" s="69"/>
      <c r="V43" s="67"/>
      <c r="W43" s="135"/>
      <c r="X43" s="67"/>
      <c r="Y43" s="77"/>
      <c r="Z43" s="68"/>
      <c r="AA43" s="66"/>
      <c r="AB43" s="68"/>
      <c r="AC43" s="67"/>
      <c r="AD43" s="67"/>
      <c r="AE43" s="477"/>
      <c r="AF43" s="68"/>
    </row>
    <row r="44" spans="1:32" s="353" customFormat="1" ht="27.75" customHeight="1" x14ac:dyDescent="0.2">
      <c r="A44" s="487">
        <v>57</v>
      </c>
      <c r="B44" s="340">
        <v>14</v>
      </c>
      <c r="C44" s="341"/>
      <c r="D44" s="96" t="s">
        <v>86</v>
      </c>
      <c r="E44" s="158">
        <v>3</v>
      </c>
      <c r="F44" s="154">
        <v>3</v>
      </c>
      <c r="G44" s="22"/>
      <c r="H44" s="339">
        <v>48</v>
      </c>
      <c r="I44" s="340">
        <v>15</v>
      </c>
      <c r="J44" s="342"/>
      <c r="K44" s="97">
        <f>H44-A44</f>
        <v>-9</v>
      </c>
      <c r="L44" s="421">
        <f>SUM(K44/A44*100)</f>
        <v>-15.789473684210526</v>
      </c>
      <c r="M44" s="411">
        <f>SUM(A44+P44-S44-U44-X44)</f>
        <v>49</v>
      </c>
      <c r="N44" s="412">
        <f>SUM(H44-M44)</f>
        <v>-1</v>
      </c>
      <c r="O44" s="343"/>
      <c r="P44" s="344">
        <v>0</v>
      </c>
      <c r="Q44" s="345">
        <v>1</v>
      </c>
      <c r="R44" s="346"/>
      <c r="S44" s="347">
        <v>3</v>
      </c>
      <c r="T44" s="345">
        <v>0</v>
      </c>
      <c r="U44" s="348">
        <v>5</v>
      </c>
      <c r="V44" s="345">
        <v>0</v>
      </c>
      <c r="W44" s="349"/>
      <c r="X44" s="154">
        <v>0</v>
      </c>
      <c r="Y44" s="343"/>
      <c r="Z44" s="350">
        <v>76</v>
      </c>
      <c r="AA44" s="340">
        <v>28</v>
      </c>
      <c r="AB44" s="342"/>
      <c r="AC44" s="351">
        <v>0</v>
      </c>
      <c r="AD44" s="352">
        <v>25</v>
      </c>
      <c r="AE44" s="488">
        <v>79</v>
      </c>
      <c r="AF44" s="342"/>
    </row>
    <row r="45" spans="1:32" s="11" customFormat="1" ht="4.5" customHeight="1" x14ac:dyDescent="0.2">
      <c r="A45" s="480"/>
      <c r="B45" s="68"/>
      <c r="C45" s="75"/>
      <c r="D45" s="76"/>
      <c r="E45" s="149"/>
      <c r="F45" s="149"/>
      <c r="G45" s="76"/>
      <c r="H45" s="74"/>
      <c r="I45" s="68"/>
      <c r="J45" s="68"/>
      <c r="K45" s="65"/>
      <c r="L45" s="66"/>
      <c r="M45" s="431"/>
      <c r="N45" s="431"/>
      <c r="O45" s="77"/>
      <c r="P45" s="67"/>
      <c r="Q45" s="67"/>
      <c r="R45" s="135"/>
      <c r="S45" s="68"/>
      <c r="T45" s="67"/>
      <c r="U45" s="69"/>
      <c r="V45" s="67"/>
      <c r="W45" s="135"/>
      <c r="X45" s="67"/>
      <c r="Y45" s="77"/>
      <c r="Z45" s="68"/>
      <c r="AA45" s="66"/>
      <c r="AB45" s="68"/>
      <c r="AC45" s="67"/>
      <c r="AD45" s="67"/>
      <c r="AE45" s="477"/>
      <c r="AF45" s="68"/>
    </row>
    <row r="46" spans="1:32" s="353" customFormat="1" ht="27.75" customHeight="1" x14ac:dyDescent="0.2">
      <c r="A46" s="487">
        <v>159</v>
      </c>
      <c r="B46" s="340">
        <v>33</v>
      </c>
      <c r="C46" s="341"/>
      <c r="D46" s="357" t="s">
        <v>93</v>
      </c>
      <c r="E46" s="158">
        <v>6</v>
      </c>
      <c r="F46" s="154">
        <v>6</v>
      </c>
      <c r="G46" s="22"/>
      <c r="H46" s="339">
        <v>154</v>
      </c>
      <c r="I46" s="340">
        <v>32</v>
      </c>
      <c r="J46" s="342"/>
      <c r="K46" s="97">
        <f>H46-A46</f>
        <v>-5</v>
      </c>
      <c r="L46" s="421">
        <f>SUM(K46/A46*100)</f>
        <v>-3.1446540880503147</v>
      </c>
      <c r="M46" s="411">
        <f>SUM(A46+P46-S46-U46-X46)</f>
        <v>154</v>
      </c>
      <c r="N46" s="412">
        <f>SUM(H46-M46)</f>
        <v>0</v>
      </c>
      <c r="O46" s="343"/>
      <c r="P46" s="344">
        <v>6</v>
      </c>
      <c r="Q46" s="345">
        <v>0</v>
      </c>
      <c r="R46" s="346"/>
      <c r="S46" s="347">
        <v>9</v>
      </c>
      <c r="T46" s="345">
        <v>0</v>
      </c>
      <c r="U46" s="348">
        <v>1</v>
      </c>
      <c r="V46" s="345">
        <v>0</v>
      </c>
      <c r="W46" s="349"/>
      <c r="X46" s="154">
        <v>1</v>
      </c>
      <c r="Y46" s="343"/>
      <c r="Z46" s="350">
        <v>69</v>
      </c>
      <c r="AA46" s="340">
        <v>15</v>
      </c>
      <c r="AB46" s="342"/>
      <c r="AC46" s="351">
        <v>65</v>
      </c>
      <c r="AD46" s="345">
        <v>14</v>
      </c>
      <c r="AE46" s="489">
        <v>69</v>
      </c>
      <c r="AF46" s="342"/>
    </row>
    <row r="47" spans="1:32" s="11" customFormat="1" ht="4.5" customHeight="1" x14ac:dyDescent="0.2">
      <c r="A47" s="480"/>
      <c r="B47" s="68"/>
      <c r="C47" s="75"/>
      <c r="D47" s="76"/>
      <c r="E47" s="149"/>
      <c r="F47" s="149"/>
      <c r="G47" s="76"/>
      <c r="H47" s="74"/>
      <c r="I47" s="68"/>
      <c r="J47" s="68"/>
      <c r="K47" s="65"/>
      <c r="L47" s="66"/>
      <c r="M47" s="431"/>
      <c r="N47" s="431"/>
      <c r="O47" s="77"/>
      <c r="P47" s="67"/>
      <c r="Q47" s="67"/>
      <c r="R47" s="135"/>
      <c r="S47" s="68"/>
      <c r="T47" s="67"/>
      <c r="U47" s="69"/>
      <c r="V47" s="67"/>
      <c r="W47" s="135"/>
      <c r="X47" s="67"/>
      <c r="Y47" s="77"/>
      <c r="Z47" s="68"/>
      <c r="AA47" s="66"/>
      <c r="AB47" s="68"/>
      <c r="AC47" s="67"/>
      <c r="AD47" s="67"/>
      <c r="AE47" s="477"/>
      <c r="AF47" s="68"/>
    </row>
    <row r="48" spans="1:32" s="353" customFormat="1" ht="27.75" customHeight="1" x14ac:dyDescent="0.2">
      <c r="A48" s="487">
        <v>118</v>
      </c>
      <c r="B48" s="340">
        <v>1</v>
      </c>
      <c r="C48" s="341"/>
      <c r="D48" s="96" t="s">
        <v>87</v>
      </c>
      <c r="E48" s="158">
        <v>4</v>
      </c>
      <c r="F48" s="154">
        <v>4</v>
      </c>
      <c r="G48" s="22"/>
      <c r="H48" s="339">
        <v>117</v>
      </c>
      <c r="I48" s="340">
        <v>1</v>
      </c>
      <c r="J48" s="342"/>
      <c r="K48" s="97">
        <f>H48-A48</f>
        <v>-1</v>
      </c>
      <c r="L48" s="421">
        <f>SUM(K48/A48*100)</f>
        <v>-0.84745762711864403</v>
      </c>
      <c r="M48" s="411">
        <f>SUM(A48+P48-S48-U48-X48)</f>
        <v>118</v>
      </c>
      <c r="N48" s="412">
        <f>SUM(H48-M48)</f>
        <v>-1</v>
      </c>
      <c r="O48" s="343"/>
      <c r="P48" s="344">
        <v>1</v>
      </c>
      <c r="Q48" s="345">
        <v>1</v>
      </c>
      <c r="R48" s="346"/>
      <c r="S48" s="347">
        <v>1</v>
      </c>
      <c r="T48" s="345">
        <v>0</v>
      </c>
      <c r="U48" s="348">
        <v>0</v>
      </c>
      <c r="V48" s="345">
        <v>0</v>
      </c>
      <c r="W48" s="349"/>
      <c r="X48" s="154">
        <v>0</v>
      </c>
      <c r="Y48" s="343"/>
      <c r="Z48" s="350">
        <v>62</v>
      </c>
      <c r="AA48" s="340">
        <v>14</v>
      </c>
      <c r="AB48" s="342"/>
      <c r="AC48" s="354">
        <v>44</v>
      </c>
      <c r="AD48" s="345">
        <v>5</v>
      </c>
      <c r="AE48" s="489">
        <v>44</v>
      </c>
      <c r="AF48" s="342"/>
    </row>
    <row r="49" spans="1:32" s="11" customFormat="1" ht="4.5" customHeight="1" x14ac:dyDescent="0.2">
      <c r="A49" s="480"/>
      <c r="B49" s="68"/>
      <c r="C49" s="75"/>
      <c r="D49" s="76"/>
      <c r="E49" s="149"/>
      <c r="F49" s="149"/>
      <c r="G49" s="76"/>
      <c r="H49" s="74"/>
      <c r="I49" s="68"/>
      <c r="J49" s="68"/>
      <c r="K49" s="65"/>
      <c r="L49" s="66"/>
      <c r="M49" s="431"/>
      <c r="N49" s="431"/>
      <c r="O49" s="77"/>
      <c r="P49" s="67"/>
      <c r="Q49" s="67"/>
      <c r="R49" s="135"/>
      <c r="S49" s="68"/>
      <c r="T49" s="67"/>
      <c r="U49" s="69"/>
      <c r="V49" s="67"/>
      <c r="W49" s="135"/>
      <c r="X49" s="67"/>
      <c r="Y49" s="77"/>
      <c r="Z49" s="68"/>
      <c r="AA49" s="66"/>
      <c r="AB49" s="68"/>
      <c r="AC49" s="67"/>
      <c r="AD49" s="67"/>
      <c r="AE49" s="477"/>
      <c r="AF49" s="68"/>
    </row>
    <row r="50" spans="1:32" s="11" customFormat="1" ht="21.75" customHeight="1" thickBot="1" x14ac:dyDescent="0.25">
      <c r="A50" s="490">
        <f>SUM(A48,A46,A44,A42,A38,A36)</f>
        <v>827</v>
      </c>
      <c r="B50" s="491">
        <f>SUM(B48,B46,B44,B42,B38,B36)</f>
        <v>64</v>
      </c>
      <c r="C50" s="492"/>
      <c r="D50" s="493" t="s">
        <v>110</v>
      </c>
      <c r="E50" s="491">
        <f>SUM(E48,E46,E44,E42,E38,E36)</f>
        <v>32</v>
      </c>
      <c r="F50" s="491">
        <f>SUM(F48,F46,F44,F42,F38,F36)</f>
        <v>32</v>
      </c>
      <c r="G50" s="494"/>
      <c r="H50" s="491">
        <f>SUM(H48,H46,H44,H42,H38,H36)</f>
        <v>829</v>
      </c>
      <c r="I50" s="491">
        <f>SUM(I48,I46,I44,I42,I38,I36)</f>
        <v>62</v>
      </c>
      <c r="J50" s="495"/>
      <c r="K50" s="571">
        <f>H50-A50</f>
        <v>2</v>
      </c>
      <c r="L50" s="572">
        <f>SUM(K50/A50*100)</f>
        <v>0.24183796856106407</v>
      </c>
      <c r="M50" s="496">
        <f>SUM(M48,M46,M44,M42,M38,M36)</f>
        <v>829</v>
      </c>
      <c r="N50" s="497">
        <f>SUM(H50-M50)</f>
        <v>0</v>
      </c>
      <c r="O50" s="498"/>
      <c r="P50" s="491">
        <f>SUM(P48,P46,P44,P42,P38,P36)</f>
        <v>32</v>
      </c>
      <c r="Q50" s="491">
        <f>SUM(Q48,Q46,Q44,Q42,Q38,Q36)</f>
        <v>2</v>
      </c>
      <c r="R50" s="499"/>
      <c r="S50" s="491">
        <f>SUM(S48,S46,S44,S42,S38,S36)</f>
        <v>22</v>
      </c>
      <c r="T50" s="491">
        <f>SUM(T48,T46,T44,T42,T38,T36)</f>
        <v>0</v>
      </c>
      <c r="U50" s="491">
        <f>SUM(U48,U46,U44,U42,U38,U36)</f>
        <v>6</v>
      </c>
      <c r="V50" s="491">
        <f>SUM(V48,V46,V44,V42,V38,V36)</f>
        <v>0</v>
      </c>
      <c r="W50" s="500"/>
      <c r="X50" s="491">
        <f>SUM(X48,X46,X44,X42,X38,X36)</f>
        <v>2</v>
      </c>
      <c r="Y50" s="498"/>
      <c r="Z50" s="501">
        <f>SUM(Z48:Z49,Z46,Z44,Z41,Z40,Z38,Z36)/7</f>
        <v>59.428571428571431</v>
      </c>
      <c r="AA50" s="566">
        <f>SUM(AA36,AA38,AA40,AA41,AA44,AA46,AA48)/7</f>
        <v>10</v>
      </c>
      <c r="AB50" s="495"/>
      <c r="AC50" s="501">
        <f>SUM(AC38,AC40,AC41,AC46,AC48)/5</f>
        <v>54.2</v>
      </c>
      <c r="AD50" s="568">
        <f>SUM(AD48,AD46,AD44,AD41,AD40)/5</f>
        <v>10.4</v>
      </c>
      <c r="AE50" s="567">
        <f>SUM(AE48,AE46,AE44,AE42,AE38,AE36)/5</f>
        <v>50.7</v>
      </c>
      <c r="AF50" s="59"/>
    </row>
    <row r="51" spans="1:32" s="11" customFormat="1" ht="26.25" customHeight="1" thickBot="1" x14ac:dyDescent="0.25">
      <c r="A51" s="74"/>
      <c r="B51" s="68"/>
      <c r="C51" s="75"/>
      <c r="D51" s="76"/>
      <c r="E51" s="157"/>
      <c r="F51" s="149"/>
      <c r="G51" s="76"/>
      <c r="H51" s="74"/>
      <c r="I51" s="68"/>
      <c r="J51" s="68"/>
      <c r="K51" s="65"/>
      <c r="L51" s="66"/>
      <c r="M51" s="398"/>
      <c r="N51" s="398"/>
      <c r="O51" s="77"/>
      <c r="P51" s="67"/>
      <c r="Q51" s="67"/>
      <c r="R51" s="135"/>
      <c r="S51" s="68"/>
      <c r="T51" s="67"/>
      <c r="U51" s="69"/>
      <c r="V51" s="67"/>
      <c r="W51" s="135"/>
      <c r="X51" s="67"/>
      <c r="Y51" s="77"/>
      <c r="Z51" s="68"/>
      <c r="AA51" s="66"/>
      <c r="AB51" s="68"/>
      <c r="AC51" s="67"/>
      <c r="AD51" s="67"/>
      <c r="AE51" s="67"/>
      <c r="AF51" s="68"/>
    </row>
    <row r="52" spans="1:32" s="120" customFormat="1" ht="22.5" customHeight="1" thickBot="1" x14ac:dyDescent="0.25">
      <c r="A52" s="168">
        <f>SUM(A50,A34,A28)</f>
        <v>8698</v>
      </c>
      <c r="B52" s="273">
        <f>SUM(B50,B34,B28)</f>
        <v>714</v>
      </c>
      <c r="C52" s="122"/>
      <c r="D52" s="124" t="s">
        <v>111</v>
      </c>
      <c r="E52" s="169">
        <f>SUM(E50,E34,E28)</f>
        <v>310</v>
      </c>
      <c r="F52" s="169">
        <f>SUM(F50,F34,F28)</f>
        <v>310</v>
      </c>
      <c r="G52" s="123"/>
      <c r="H52" s="168">
        <f>SUM(H50,H34,H28)</f>
        <v>8471</v>
      </c>
      <c r="I52" s="273">
        <f>SUM(I50,I34,I28)</f>
        <v>683</v>
      </c>
      <c r="J52" s="121"/>
      <c r="K52" s="422">
        <f>SUM(K50,K34,K28)</f>
        <v>-227</v>
      </c>
      <c r="L52" s="569">
        <f>SUM(K52/A52*100)</f>
        <v>-2.6097953552540814</v>
      </c>
      <c r="M52" s="423">
        <f>SUM(M50,M34,M28)</f>
        <v>8461</v>
      </c>
      <c r="N52" s="412">
        <f>SUM(N50,N34,N28)</f>
        <v>10</v>
      </c>
      <c r="O52" s="119"/>
      <c r="P52" s="168">
        <f>SUM(P50,P34,P28)</f>
        <v>104</v>
      </c>
      <c r="Q52" s="172">
        <f>SUM(Q50,Q34,Q28)</f>
        <v>19</v>
      </c>
      <c r="R52" s="564"/>
      <c r="S52" s="172">
        <f>SUM(S50,S34,S28)</f>
        <v>156</v>
      </c>
      <c r="T52" s="172">
        <f>SUM(T50,T34,T28)</f>
        <v>0</v>
      </c>
      <c r="U52" s="172">
        <f>SUM(U50,U34,U28)</f>
        <v>155</v>
      </c>
      <c r="V52" s="172">
        <f>SUM(V50,V34,V28)</f>
        <v>0</v>
      </c>
      <c r="W52" s="564"/>
      <c r="X52" s="169">
        <f>SUM(X50,X34,X28)</f>
        <v>30</v>
      </c>
      <c r="Y52" s="119"/>
      <c r="Z52" s="271">
        <f>SUM(Z50,Z34,Z28)/3</f>
        <v>68.209523809523816</v>
      </c>
      <c r="AA52" s="273">
        <f>SUM(AA50,AA34,AA28)/3</f>
        <v>15.366666666666667</v>
      </c>
      <c r="AB52" s="565">
        <f t="shared" ref="AB52:AE52" si="5">SUM(AB50,AB34,AB28)/3</f>
        <v>0</v>
      </c>
      <c r="AC52" s="271">
        <f t="shared" si="5"/>
        <v>53.988235294117651</v>
      </c>
      <c r="AD52" s="272">
        <f t="shared" si="5"/>
        <v>11.063157894736841</v>
      </c>
      <c r="AE52" s="273">
        <f t="shared" si="5"/>
        <v>64.315204678362576</v>
      </c>
      <c r="AF52" s="118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401"/>
      <c r="N53" s="401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162" t="s">
        <v>0</v>
      </c>
      <c r="AD53" s="162"/>
      <c r="AE53" s="162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581" t="s">
        <v>33</v>
      </c>
      <c r="L54" s="581"/>
      <c r="M54" s="401"/>
      <c r="N54" s="401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52"/>
      <c r="AA54" s="9"/>
      <c r="AB54" s="12"/>
      <c r="AC54" s="402" t="s">
        <v>0</v>
      </c>
      <c r="AD54" s="126"/>
      <c r="AE54" s="126"/>
      <c r="AF54" s="12"/>
    </row>
    <row r="55" spans="1:32" x14ac:dyDescent="0.2">
      <c r="E55" s="1" t="s">
        <v>0</v>
      </c>
      <c r="H55" s="1" t="s">
        <v>0</v>
      </c>
      <c r="K55" s="127" t="s">
        <v>0</v>
      </c>
    </row>
    <row r="56" spans="1:32" x14ac:dyDescent="0.2">
      <c r="E56" s="1" t="s">
        <v>0</v>
      </c>
    </row>
    <row r="57" spans="1:32" x14ac:dyDescent="0.2">
      <c r="E57" s="1" t="s">
        <v>0</v>
      </c>
    </row>
  </sheetData>
  <mergeCells count="9">
    <mergeCell ref="K54:L54"/>
    <mergeCell ref="Y2:AF2"/>
    <mergeCell ref="D3:D4"/>
    <mergeCell ref="E3:F3"/>
    <mergeCell ref="H3:I3"/>
    <mergeCell ref="K3:L3"/>
    <mergeCell ref="P3:X3"/>
    <mergeCell ref="Z3:AE3"/>
    <mergeCell ref="N3:N4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6CC38-28E8-4C68-8104-F1EBA8C0C74F}">
  <dimension ref="A1:AI60"/>
  <sheetViews>
    <sheetView workbookViewId="0">
      <selection activeCell="AD55" sqref="AD55"/>
    </sheetView>
  </sheetViews>
  <sheetFormatPr defaultRowHeight="12.75" x14ac:dyDescent="0.2"/>
  <cols>
    <col min="1" max="1" width="11.83203125" style="176" customWidth="1"/>
    <col min="2" max="2" width="5.1640625" style="176" customWidth="1"/>
    <col min="3" max="3" width="1.6640625" style="176" customWidth="1"/>
    <col min="4" max="4" width="38.83203125" style="176" customWidth="1"/>
    <col min="5" max="5" width="10.83203125" style="176" customWidth="1"/>
    <col min="6" max="6" width="10.1640625" style="176" customWidth="1"/>
    <col min="7" max="7" width="1.83203125" style="176" customWidth="1"/>
    <col min="8" max="8" width="6.6640625" style="176" customWidth="1"/>
    <col min="9" max="9" width="7" style="176" customWidth="1"/>
    <col min="10" max="10" width="1.6640625" style="176" customWidth="1"/>
    <col min="11" max="11" width="5.33203125" style="176" customWidth="1"/>
    <col min="12" max="12" width="5.83203125" style="176" customWidth="1"/>
    <col min="13" max="13" width="14.6640625" style="392" customWidth="1"/>
    <col min="14" max="14" width="15.83203125" style="392" customWidth="1"/>
    <col min="15" max="15" width="3.5" style="176" customWidth="1"/>
    <col min="16" max="24" width="5.5" style="176" customWidth="1"/>
    <col min="25" max="25" width="3.5" style="176" customWidth="1"/>
    <col min="26" max="26" width="12.5" style="176" customWidth="1"/>
    <col min="27" max="27" width="12.6640625" style="176" customWidth="1"/>
    <col min="28" max="28" width="1.5" style="176" customWidth="1"/>
    <col min="29" max="31" width="12.5" style="176" customWidth="1"/>
    <col min="32" max="32" width="1.5" style="176" customWidth="1"/>
    <col min="33" max="16384" width="9.33203125" style="176"/>
  </cols>
  <sheetData>
    <row r="1" spans="1:34" ht="15" customHeight="1" x14ac:dyDescent="0.2">
      <c r="A1" s="175"/>
    </row>
    <row r="2" spans="1:34" ht="15" customHeight="1" x14ac:dyDescent="0.2">
      <c r="A2" s="175"/>
    </row>
    <row r="3" spans="1:34" ht="15" customHeight="1" x14ac:dyDescent="0.2">
      <c r="A3" s="175"/>
    </row>
    <row r="4" spans="1:34" ht="15" customHeight="1" x14ac:dyDescent="0.2">
      <c r="A4" s="175"/>
    </row>
    <row r="5" spans="1:34" ht="15" customHeight="1" x14ac:dyDescent="0.2">
      <c r="A5" s="175"/>
    </row>
    <row r="6" spans="1:34" ht="15" customHeight="1" x14ac:dyDescent="0.2">
      <c r="A6" s="175"/>
    </row>
    <row r="7" spans="1:34" ht="12.75" customHeight="1" x14ac:dyDescent="0.2">
      <c r="A7" s="178"/>
      <c r="B7" s="178"/>
      <c r="C7" s="178"/>
      <c r="D7" s="178"/>
      <c r="E7" s="178"/>
      <c r="F7" s="178"/>
      <c r="G7" s="178"/>
      <c r="H7" s="178"/>
      <c r="I7" s="178"/>
      <c r="J7" s="178"/>
      <c r="K7" s="179"/>
      <c r="L7" s="179"/>
      <c r="M7" s="393"/>
      <c r="N7" s="393"/>
      <c r="O7" s="178"/>
      <c r="P7" s="179"/>
      <c r="Q7" s="179"/>
      <c r="R7" s="179"/>
      <c r="S7" s="179"/>
      <c r="T7" s="179"/>
      <c r="U7" s="179"/>
      <c r="V7" s="179"/>
      <c r="W7" s="179"/>
      <c r="X7" s="179"/>
      <c r="Y7" s="582"/>
      <c r="Z7" s="582"/>
      <c r="AA7" s="582"/>
      <c r="AB7" s="582"/>
      <c r="AC7" s="582"/>
      <c r="AD7" s="582"/>
      <c r="AE7" s="582"/>
      <c r="AF7" s="582"/>
    </row>
    <row r="8" spans="1:34" s="182" customFormat="1" ht="30" customHeight="1" x14ac:dyDescent="0.2">
      <c r="A8" s="394" t="s">
        <v>104</v>
      </c>
      <c r="B8" s="181"/>
      <c r="C8" s="30"/>
      <c r="D8" s="600" t="s">
        <v>70</v>
      </c>
      <c r="E8" s="602" t="s">
        <v>71</v>
      </c>
      <c r="F8" s="603"/>
      <c r="G8" s="31"/>
      <c r="H8" s="604" t="s">
        <v>107</v>
      </c>
      <c r="I8" s="605"/>
      <c r="J8" s="30"/>
      <c r="K8" s="606" t="s">
        <v>37</v>
      </c>
      <c r="L8" s="607"/>
      <c r="M8" s="403" t="s">
        <v>98</v>
      </c>
      <c r="N8" s="591" t="s">
        <v>102</v>
      </c>
      <c r="O8" s="32"/>
      <c r="P8" s="593" t="s">
        <v>92</v>
      </c>
      <c r="Q8" s="594"/>
      <c r="R8" s="594"/>
      <c r="S8" s="594"/>
      <c r="T8" s="594"/>
      <c r="U8" s="594"/>
      <c r="V8" s="594"/>
      <c r="W8" s="594"/>
      <c r="X8" s="595"/>
      <c r="Y8" s="32"/>
      <c r="Z8" s="596" t="s">
        <v>69</v>
      </c>
      <c r="AA8" s="609"/>
      <c r="AB8" s="610"/>
      <c r="AC8" s="610"/>
      <c r="AD8" s="610"/>
      <c r="AE8" s="610"/>
      <c r="AF8" s="30"/>
    </row>
    <row r="9" spans="1:34" s="182" customFormat="1" ht="38.25" x14ac:dyDescent="0.2">
      <c r="A9" s="183" t="s">
        <v>19</v>
      </c>
      <c r="B9" s="184" t="s">
        <v>47</v>
      </c>
      <c r="C9" s="185"/>
      <c r="D9" s="601"/>
      <c r="E9" s="425" t="s">
        <v>105</v>
      </c>
      <c r="F9" s="426" t="s">
        <v>106</v>
      </c>
      <c r="G9" s="187"/>
      <c r="H9" s="188" t="s">
        <v>20</v>
      </c>
      <c r="I9" s="184" t="s">
        <v>47</v>
      </c>
      <c r="J9" s="189"/>
      <c r="K9" s="190" t="s">
        <v>38</v>
      </c>
      <c r="L9" s="191" t="s">
        <v>18</v>
      </c>
      <c r="M9" s="404" t="s">
        <v>103</v>
      </c>
      <c r="N9" s="608"/>
      <c r="O9" s="192"/>
      <c r="P9" s="46" t="s">
        <v>21</v>
      </c>
      <c r="Q9" s="193" t="s">
        <v>22</v>
      </c>
      <c r="R9" s="194" t="s">
        <v>23</v>
      </c>
      <c r="S9" s="48" t="s">
        <v>24</v>
      </c>
      <c r="T9" s="193" t="s">
        <v>25</v>
      </c>
      <c r="U9" s="48" t="s">
        <v>26</v>
      </c>
      <c r="V9" s="193" t="s">
        <v>27</v>
      </c>
      <c r="W9" s="143" t="s">
        <v>28</v>
      </c>
      <c r="X9" s="49" t="s">
        <v>29</v>
      </c>
      <c r="Y9" s="192"/>
      <c r="Z9" s="195" t="s">
        <v>64</v>
      </c>
      <c r="AA9" s="195" t="s">
        <v>51</v>
      </c>
      <c r="AB9" s="189"/>
      <c r="AC9" s="195" t="s">
        <v>65</v>
      </c>
      <c r="AD9" s="195" t="s">
        <v>49</v>
      </c>
      <c r="AE9" s="195" t="s">
        <v>66</v>
      </c>
      <c r="AF9" s="189"/>
    </row>
    <row r="10" spans="1:34" s="182" customFormat="1" x14ac:dyDescent="0.2">
      <c r="A10" s="33"/>
      <c r="B10" s="185"/>
      <c r="C10" s="185"/>
      <c r="D10" s="187"/>
      <c r="E10" s="185"/>
      <c r="F10" s="187"/>
      <c r="G10" s="187"/>
      <c r="H10" s="189"/>
      <c r="I10" s="189"/>
      <c r="J10" s="189"/>
      <c r="K10" s="196"/>
      <c r="L10" s="197"/>
      <c r="M10" s="395"/>
      <c r="N10" s="395"/>
      <c r="O10" s="396"/>
      <c r="P10" s="24"/>
      <c r="Q10" s="198"/>
      <c r="R10" s="198"/>
      <c r="S10" s="23"/>
      <c r="T10" s="198"/>
      <c r="U10" s="23"/>
      <c r="V10" s="198"/>
      <c r="W10" s="23"/>
      <c r="X10" s="25"/>
      <c r="Y10" s="192"/>
      <c r="Z10" s="187"/>
      <c r="AA10" s="187"/>
      <c r="AB10" s="189"/>
      <c r="AC10" s="185"/>
      <c r="AD10" s="185"/>
      <c r="AE10" s="185"/>
      <c r="AF10" s="189"/>
    </row>
    <row r="11" spans="1:34" ht="21.75" customHeight="1" x14ac:dyDescent="0.2">
      <c r="A11" s="60">
        <v>206</v>
      </c>
      <c r="B11" s="199">
        <v>35</v>
      </c>
      <c r="C11" s="200"/>
      <c r="D11" s="201" t="s">
        <v>1</v>
      </c>
      <c r="E11" s="155">
        <v>9</v>
      </c>
      <c r="F11" s="155">
        <v>9</v>
      </c>
      <c r="G11" s="203"/>
      <c r="H11" s="60">
        <v>200</v>
      </c>
      <c r="I11" s="199">
        <v>33</v>
      </c>
      <c r="J11" s="204"/>
      <c r="K11" s="205">
        <f t="shared" ref="K11:K30" si="0">H11-A11</f>
        <v>-6</v>
      </c>
      <c r="L11" s="206">
        <f t="shared" ref="L11:L30" si="1">SUM(K11/A11*100)</f>
        <v>-2.912621359223301</v>
      </c>
      <c r="M11" s="417">
        <f t="shared" ref="M11:M30" si="2">SUM(A11+P11-S11-U11-X11)</f>
        <v>200</v>
      </c>
      <c r="N11" s="406">
        <f t="shared" ref="N11:N30" si="3">SUM(H11-M11)</f>
        <v>0</v>
      </c>
      <c r="O11" s="192"/>
      <c r="P11" s="80">
        <v>0</v>
      </c>
      <c r="Q11" s="218">
        <v>0</v>
      </c>
      <c r="R11" s="132"/>
      <c r="S11" s="208">
        <v>2</v>
      </c>
      <c r="T11" s="218">
        <v>0</v>
      </c>
      <c r="U11" s="209">
        <v>4</v>
      </c>
      <c r="V11" s="218">
        <v>0</v>
      </c>
      <c r="W11" s="132"/>
      <c r="X11" s="210">
        <v>0</v>
      </c>
      <c r="Y11" s="192"/>
      <c r="Z11" s="202">
        <v>73</v>
      </c>
      <c r="AA11" s="199">
        <v>22</v>
      </c>
      <c r="AB11" s="204"/>
      <c r="AC11" s="202">
        <v>0</v>
      </c>
      <c r="AD11" s="211">
        <v>2</v>
      </c>
      <c r="AE11" s="199">
        <v>69</v>
      </c>
      <c r="AF11" s="204"/>
      <c r="AH11" s="212" t="s">
        <v>0</v>
      </c>
    </row>
    <row r="12" spans="1:34" ht="21.75" customHeight="1" x14ac:dyDescent="0.2">
      <c r="A12" s="44">
        <v>442</v>
      </c>
      <c r="B12" s="213">
        <v>38</v>
      </c>
      <c r="C12" s="200"/>
      <c r="D12" s="214" t="s">
        <v>2</v>
      </c>
      <c r="E12" s="156">
        <v>15</v>
      </c>
      <c r="F12" s="156">
        <v>15</v>
      </c>
      <c r="G12" s="203"/>
      <c r="H12" s="44">
        <v>435</v>
      </c>
      <c r="I12" s="213">
        <v>40</v>
      </c>
      <c r="J12" s="204"/>
      <c r="K12" s="216">
        <f t="shared" si="0"/>
        <v>-7</v>
      </c>
      <c r="L12" s="217">
        <f t="shared" si="1"/>
        <v>-1.5837104072398189</v>
      </c>
      <c r="M12" s="427">
        <f t="shared" si="2"/>
        <v>435</v>
      </c>
      <c r="N12" s="408">
        <f t="shared" si="3"/>
        <v>0</v>
      </c>
      <c r="O12" s="192"/>
      <c r="P12" s="38">
        <v>1</v>
      </c>
      <c r="Q12" s="218">
        <v>0</v>
      </c>
      <c r="R12" s="219"/>
      <c r="S12" s="220">
        <v>3</v>
      </c>
      <c r="T12" s="218">
        <v>0</v>
      </c>
      <c r="U12" s="221">
        <v>5</v>
      </c>
      <c r="V12" s="218">
        <v>0</v>
      </c>
      <c r="W12" s="219"/>
      <c r="X12" s="222">
        <v>0</v>
      </c>
      <c r="Y12" s="192"/>
      <c r="Z12" s="215">
        <v>69</v>
      </c>
      <c r="AA12" s="213">
        <v>19</v>
      </c>
      <c r="AB12" s="204"/>
      <c r="AC12" s="215">
        <v>47</v>
      </c>
      <c r="AD12" s="223">
        <v>3</v>
      </c>
      <c r="AE12" s="213">
        <v>64</v>
      </c>
      <c r="AF12" s="204"/>
    </row>
    <row r="13" spans="1:34" ht="21.75" customHeight="1" x14ac:dyDescent="0.2">
      <c r="A13" s="44">
        <v>257</v>
      </c>
      <c r="B13" s="213">
        <v>14</v>
      </c>
      <c r="C13" s="200"/>
      <c r="D13" s="214" t="s">
        <v>35</v>
      </c>
      <c r="E13" s="156">
        <v>9</v>
      </c>
      <c r="F13" s="156">
        <v>9</v>
      </c>
      <c r="G13" s="203"/>
      <c r="H13" s="44">
        <v>246</v>
      </c>
      <c r="I13" s="213">
        <v>13</v>
      </c>
      <c r="J13" s="204"/>
      <c r="K13" s="216">
        <f t="shared" si="0"/>
        <v>-11</v>
      </c>
      <c r="L13" s="217">
        <f t="shared" si="1"/>
        <v>-4.2801556420233462</v>
      </c>
      <c r="M13" s="427">
        <f t="shared" si="2"/>
        <v>247</v>
      </c>
      <c r="N13" s="408">
        <f t="shared" si="3"/>
        <v>-1</v>
      </c>
      <c r="O13" s="192"/>
      <c r="P13" s="38">
        <v>0</v>
      </c>
      <c r="Q13" s="218">
        <v>0</v>
      </c>
      <c r="R13" s="219"/>
      <c r="S13" s="224">
        <v>3</v>
      </c>
      <c r="T13" s="218">
        <v>0</v>
      </c>
      <c r="U13" s="221">
        <v>7</v>
      </c>
      <c r="V13" s="218">
        <v>0</v>
      </c>
      <c r="W13" s="219"/>
      <c r="X13" s="222">
        <v>0</v>
      </c>
      <c r="Y13" s="192"/>
      <c r="Z13" s="215">
        <v>71</v>
      </c>
      <c r="AA13" s="213">
        <v>23</v>
      </c>
      <c r="AB13" s="204"/>
      <c r="AC13" s="293">
        <v>0</v>
      </c>
      <c r="AD13" s="223">
        <v>3</v>
      </c>
      <c r="AE13" s="213">
        <v>59</v>
      </c>
      <c r="AF13" s="204"/>
    </row>
    <row r="14" spans="1:34" ht="21.75" customHeight="1" x14ac:dyDescent="0.2">
      <c r="A14" s="44">
        <v>158</v>
      </c>
      <c r="B14" s="213">
        <v>30</v>
      </c>
      <c r="C14" s="200"/>
      <c r="D14" s="214" t="s">
        <v>36</v>
      </c>
      <c r="E14" s="156">
        <v>7</v>
      </c>
      <c r="F14" s="156">
        <v>7</v>
      </c>
      <c r="G14" s="203"/>
      <c r="H14" s="44">
        <v>157</v>
      </c>
      <c r="I14" s="213">
        <v>28</v>
      </c>
      <c r="J14" s="204"/>
      <c r="K14" s="216">
        <f t="shared" si="0"/>
        <v>-1</v>
      </c>
      <c r="L14" s="217">
        <f t="shared" si="1"/>
        <v>-0.63291139240506333</v>
      </c>
      <c r="M14" s="427">
        <f t="shared" si="2"/>
        <v>157</v>
      </c>
      <c r="N14" s="408">
        <f t="shared" si="3"/>
        <v>0</v>
      </c>
      <c r="O14" s="192"/>
      <c r="P14" s="38">
        <v>0</v>
      </c>
      <c r="Q14" s="218">
        <v>0</v>
      </c>
      <c r="R14" s="219"/>
      <c r="S14" s="224">
        <v>0</v>
      </c>
      <c r="T14" s="218">
        <v>0</v>
      </c>
      <c r="U14" s="221">
        <v>1</v>
      </c>
      <c r="V14" s="218">
        <v>0</v>
      </c>
      <c r="W14" s="219"/>
      <c r="X14" s="222">
        <v>0</v>
      </c>
      <c r="Y14" s="192"/>
      <c r="Z14" s="215">
        <v>70</v>
      </c>
      <c r="AA14" s="213">
        <v>20</v>
      </c>
      <c r="AB14" s="204"/>
      <c r="AC14" s="215">
        <v>0</v>
      </c>
      <c r="AD14" s="225">
        <v>0</v>
      </c>
      <c r="AE14" s="226">
        <v>0</v>
      </c>
      <c r="AF14" s="204"/>
    </row>
    <row r="15" spans="1:34" ht="21.75" customHeight="1" x14ac:dyDescent="0.2">
      <c r="A15" s="44">
        <v>326</v>
      </c>
      <c r="B15" s="213">
        <v>27</v>
      </c>
      <c r="C15" s="200"/>
      <c r="D15" s="214" t="s">
        <v>3</v>
      </c>
      <c r="E15" s="156">
        <v>10</v>
      </c>
      <c r="F15" s="156">
        <v>10</v>
      </c>
      <c r="G15" s="203"/>
      <c r="H15" s="44">
        <v>313</v>
      </c>
      <c r="I15" s="213">
        <v>30</v>
      </c>
      <c r="J15" s="204"/>
      <c r="K15" s="216">
        <f t="shared" si="0"/>
        <v>-13</v>
      </c>
      <c r="L15" s="217">
        <f t="shared" si="1"/>
        <v>-3.9877300613496933</v>
      </c>
      <c r="M15" s="427">
        <f t="shared" si="2"/>
        <v>314</v>
      </c>
      <c r="N15" s="408">
        <f t="shared" si="3"/>
        <v>-1</v>
      </c>
      <c r="O15" s="192"/>
      <c r="P15" s="38">
        <v>0</v>
      </c>
      <c r="Q15" s="218">
        <v>0</v>
      </c>
      <c r="R15" s="219"/>
      <c r="S15" s="220">
        <v>3</v>
      </c>
      <c r="T15" s="218">
        <v>0</v>
      </c>
      <c r="U15" s="221">
        <v>6</v>
      </c>
      <c r="V15" s="218">
        <v>0</v>
      </c>
      <c r="W15" s="219"/>
      <c r="X15" s="222">
        <v>3</v>
      </c>
      <c r="Y15" s="192"/>
      <c r="Z15" s="215">
        <v>72</v>
      </c>
      <c r="AA15" s="213">
        <v>21</v>
      </c>
      <c r="AB15" s="204"/>
      <c r="AC15" s="215">
        <v>0</v>
      </c>
      <c r="AD15" s="223">
        <v>3</v>
      </c>
      <c r="AE15" s="213">
        <v>67</v>
      </c>
      <c r="AF15" s="204"/>
    </row>
    <row r="16" spans="1:34" ht="21.75" customHeight="1" x14ac:dyDescent="0.2">
      <c r="A16" s="44">
        <v>308</v>
      </c>
      <c r="B16" s="213">
        <v>35</v>
      </c>
      <c r="C16" s="200"/>
      <c r="D16" s="214" t="s">
        <v>4</v>
      </c>
      <c r="E16" s="156">
        <v>16</v>
      </c>
      <c r="F16" s="156">
        <v>16</v>
      </c>
      <c r="G16" s="203"/>
      <c r="H16" s="44">
        <v>298</v>
      </c>
      <c r="I16" s="213">
        <v>35</v>
      </c>
      <c r="J16" s="204"/>
      <c r="K16" s="216">
        <f t="shared" si="0"/>
        <v>-10</v>
      </c>
      <c r="L16" s="217">
        <f t="shared" si="1"/>
        <v>-3.2467532467532463</v>
      </c>
      <c r="M16" s="427">
        <f t="shared" si="2"/>
        <v>298</v>
      </c>
      <c r="N16" s="408">
        <f t="shared" si="3"/>
        <v>0</v>
      </c>
      <c r="O16" s="192"/>
      <c r="P16" s="38">
        <v>0</v>
      </c>
      <c r="Q16" s="218">
        <v>0</v>
      </c>
      <c r="R16" s="219"/>
      <c r="S16" s="224">
        <v>6</v>
      </c>
      <c r="T16" s="218">
        <v>0</v>
      </c>
      <c r="U16" s="227">
        <v>4</v>
      </c>
      <c r="V16" s="218">
        <v>0</v>
      </c>
      <c r="W16" s="219"/>
      <c r="X16" s="222">
        <v>0</v>
      </c>
      <c r="Y16" s="192"/>
      <c r="Z16" s="215">
        <v>72</v>
      </c>
      <c r="AA16" s="213">
        <v>23</v>
      </c>
      <c r="AB16" s="204"/>
      <c r="AC16" s="294">
        <v>0</v>
      </c>
      <c r="AD16" s="218">
        <v>6</v>
      </c>
      <c r="AE16" s="222">
        <v>61</v>
      </c>
      <c r="AF16" s="204"/>
    </row>
    <row r="17" spans="1:35" ht="21.75" customHeight="1" x14ac:dyDescent="0.2">
      <c r="A17" s="44">
        <v>669</v>
      </c>
      <c r="B17" s="213">
        <v>46</v>
      </c>
      <c r="C17" s="200"/>
      <c r="D17" s="214" t="s">
        <v>5</v>
      </c>
      <c r="E17" s="156">
        <v>22</v>
      </c>
      <c r="F17" s="156">
        <v>22</v>
      </c>
      <c r="G17" s="203"/>
      <c r="H17" s="44">
        <v>654</v>
      </c>
      <c r="I17" s="213">
        <v>46</v>
      </c>
      <c r="J17" s="204"/>
      <c r="K17" s="216">
        <f t="shared" si="0"/>
        <v>-15</v>
      </c>
      <c r="L17" s="217">
        <f t="shared" si="1"/>
        <v>-2.2421524663677128</v>
      </c>
      <c r="M17" s="427">
        <f t="shared" si="2"/>
        <v>653</v>
      </c>
      <c r="N17" s="408">
        <f t="shared" si="3"/>
        <v>1</v>
      </c>
      <c r="O17" s="192"/>
      <c r="P17" s="38">
        <v>1</v>
      </c>
      <c r="Q17" s="218">
        <v>0</v>
      </c>
      <c r="R17" s="219"/>
      <c r="S17" s="220">
        <v>6</v>
      </c>
      <c r="T17" s="218">
        <v>0</v>
      </c>
      <c r="U17" s="221">
        <v>8</v>
      </c>
      <c r="V17" s="218">
        <v>0</v>
      </c>
      <c r="W17" s="219"/>
      <c r="X17" s="222">
        <v>3</v>
      </c>
      <c r="Y17" s="192"/>
      <c r="Z17" s="215">
        <v>70</v>
      </c>
      <c r="AA17" s="213">
        <v>22</v>
      </c>
      <c r="AB17" s="204"/>
      <c r="AC17" s="228">
        <v>18</v>
      </c>
      <c r="AD17" s="223">
        <v>6</v>
      </c>
      <c r="AE17" s="213">
        <v>65</v>
      </c>
      <c r="AF17" s="204"/>
    </row>
    <row r="18" spans="1:35" ht="21.75" customHeight="1" x14ac:dyDescent="0.2">
      <c r="A18" s="44">
        <v>309</v>
      </c>
      <c r="B18" s="213">
        <v>30</v>
      </c>
      <c r="C18" s="200"/>
      <c r="D18" s="214" t="s">
        <v>6</v>
      </c>
      <c r="E18" s="156">
        <v>13</v>
      </c>
      <c r="F18" s="156">
        <v>13</v>
      </c>
      <c r="G18" s="203"/>
      <c r="H18" s="44">
        <v>302</v>
      </c>
      <c r="I18" s="213">
        <v>30</v>
      </c>
      <c r="J18" s="204"/>
      <c r="K18" s="216">
        <f t="shared" si="0"/>
        <v>-7</v>
      </c>
      <c r="L18" s="217">
        <f t="shared" si="1"/>
        <v>-2.2653721682847898</v>
      </c>
      <c r="M18" s="427">
        <f t="shared" si="2"/>
        <v>302</v>
      </c>
      <c r="N18" s="408">
        <f t="shared" si="3"/>
        <v>0</v>
      </c>
      <c r="O18" s="192"/>
      <c r="P18" s="38">
        <v>2</v>
      </c>
      <c r="Q18" s="218">
        <v>0</v>
      </c>
      <c r="R18" s="219"/>
      <c r="S18" s="224">
        <v>6</v>
      </c>
      <c r="T18" s="218">
        <v>0</v>
      </c>
      <c r="U18" s="221">
        <v>3</v>
      </c>
      <c r="V18" s="218">
        <v>0</v>
      </c>
      <c r="W18" s="219"/>
      <c r="X18" s="222">
        <v>0</v>
      </c>
      <c r="Y18" s="192"/>
      <c r="Z18" s="215">
        <v>71</v>
      </c>
      <c r="AA18" s="213">
        <v>23</v>
      </c>
      <c r="AB18" s="204"/>
      <c r="AC18" s="215">
        <v>56</v>
      </c>
      <c r="AD18" s="223">
        <v>6</v>
      </c>
      <c r="AE18" s="213">
        <v>64</v>
      </c>
      <c r="AF18" s="204"/>
    </row>
    <row r="19" spans="1:35" ht="21.75" customHeight="1" x14ac:dyDescent="0.2">
      <c r="A19" s="44">
        <v>588</v>
      </c>
      <c r="B19" s="213">
        <v>52</v>
      </c>
      <c r="C19" s="200"/>
      <c r="D19" s="214" t="s">
        <v>7</v>
      </c>
      <c r="E19" s="156">
        <v>18</v>
      </c>
      <c r="F19" s="156">
        <v>18</v>
      </c>
      <c r="G19" s="203"/>
      <c r="H19" s="44">
        <v>584</v>
      </c>
      <c r="I19" s="213">
        <v>53</v>
      </c>
      <c r="J19" s="204"/>
      <c r="K19" s="216">
        <f t="shared" si="0"/>
        <v>-4</v>
      </c>
      <c r="L19" s="217">
        <f t="shared" si="1"/>
        <v>-0.68027210884353739</v>
      </c>
      <c r="M19" s="427">
        <f t="shared" si="2"/>
        <v>581</v>
      </c>
      <c r="N19" s="408">
        <f t="shared" si="3"/>
        <v>3</v>
      </c>
      <c r="O19" s="192"/>
      <c r="P19" s="38">
        <v>10</v>
      </c>
      <c r="Q19" s="218">
        <v>0</v>
      </c>
      <c r="R19" s="219"/>
      <c r="S19" s="220">
        <v>8</v>
      </c>
      <c r="T19" s="218">
        <v>0</v>
      </c>
      <c r="U19" s="221">
        <v>8</v>
      </c>
      <c r="V19" s="218">
        <v>0</v>
      </c>
      <c r="W19" s="219"/>
      <c r="X19" s="222">
        <v>1</v>
      </c>
      <c r="Y19" s="192"/>
      <c r="Z19" s="215">
        <v>70</v>
      </c>
      <c r="AA19" s="213">
        <v>19</v>
      </c>
      <c r="AB19" s="204"/>
      <c r="AC19" s="215">
        <v>53</v>
      </c>
      <c r="AD19" s="218">
        <v>8</v>
      </c>
      <c r="AE19" s="222">
        <v>61</v>
      </c>
      <c r="AF19" s="204"/>
    </row>
    <row r="20" spans="1:35" ht="21.75" customHeight="1" x14ac:dyDescent="0.2">
      <c r="A20" s="44">
        <v>333</v>
      </c>
      <c r="B20" s="213">
        <v>37</v>
      </c>
      <c r="C20" s="200"/>
      <c r="D20" s="214" t="s">
        <v>8</v>
      </c>
      <c r="E20" s="156">
        <v>14</v>
      </c>
      <c r="F20" s="156">
        <v>14</v>
      </c>
      <c r="G20" s="203"/>
      <c r="H20" s="44">
        <v>324</v>
      </c>
      <c r="I20" s="213">
        <v>35</v>
      </c>
      <c r="J20" s="204"/>
      <c r="K20" s="216">
        <f t="shared" si="0"/>
        <v>-9</v>
      </c>
      <c r="L20" s="217">
        <f t="shared" si="1"/>
        <v>-2.7027027027027026</v>
      </c>
      <c r="M20" s="427">
        <f t="shared" si="2"/>
        <v>326</v>
      </c>
      <c r="N20" s="408">
        <f t="shared" si="3"/>
        <v>-2</v>
      </c>
      <c r="O20" s="192"/>
      <c r="P20" s="38">
        <v>0</v>
      </c>
      <c r="Q20" s="218">
        <v>0</v>
      </c>
      <c r="R20" s="219"/>
      <c r="S20" s="224">
        <v>4</v>
      </c>
      <c r="T20" s="218">
        <v>0</v>
      </c>
      <c r="U20" s="221">
        <v>2</v>
      </c>
      <c r="V20" s="218">
        <v>0</v>
      </c>
      <c r="W20" s="219"/>
      <c r="X20" s="222">
        <v>1</v>
      </c>
      <c r="Y20" s="192"/>
      <c r="Z20" s="215">
        <v>72</v>
      </c>
      <c r="AA20" s="213">
        <v>24</v>
      </c>
      <c r="AB20" s="204"/>
      <c r="AC20" s="215">
        <v>0</v>
      </c>
      <c r="AD20" s="223">
        <v>4</v>
      </c>
      <c r="AE20" s="213">
        <v>58</v>
      </c>
      <c r="AF20" s="204"/>
    </row>
    <row r="21" spans="1:35" ht="21.75" customHeight="1" x14ac:dyDescent="0.2">
      <c r="A21" s="44">
        <v>487</v>
      </c>
      <c r="B21" s="213">
        <v>28</v>
      </c>
      <c r="C21" s="200"/>
      <c r="D21" s="214" t="s">
        <v>9</v>
      </c>
      <c r="E21" s="156">
        <v>16</v>
      </c>
      <c r="F21" s="156">
        <v>16</v>
      </c>
      <c r="G21" s="203"/>
      <c r="H21" s="44">
        <v>486</v>
      </c>
      <c r="I21" s="213">
        <v>29</v>
      </c>
      <c r="J21" s="204"/>
      <c r="K21" s="216">
        <f t="shared" si="0"/>
        <v>-1</v>
      </c>
      <c r="L21" s="217">
        <f t="shared" si="1"/>
        <v>-0.20533880903490762</v>
      </c>
      <c r="M21" s="427">
        <f t="shared" si="2"/>
        <v>487</v>
      </c>
      <c r="N21" s="408">
        <f t="shared" si="3"/>
        <v>-1</v>
      </c>
      <c r="O21" s="192"/>
      <c r="P21" s="38">
        <v>9</v>
      </c>
      <c r="Q21" s="218">
        <v>0</v>
      </c>
      <c r="R21" s="219"/>
      <c r="S21" s="224">
        <v>2</v>
      </c>
      <c r="T21" s="218">
        <v>0</v>
      </c>
      <c r="U21" s="227">
        <v>3</v>
      </c>
      <c r="V21" s="218">
        <v>0</v>
      </c>
      <c r="W21" s="219"/>
      <c r="X21" s="222">
        <v>4</v>
      </c>
      <c r="Y21" s="192"/>
      <c r="Z21" s="215">
        <v>72</v>
      </c>
      <c r="AA21" s="213">
        <v>21</v>
      </c>
      <c r="AB21" s="204"/>
      <c r="AC21" s="215">
        <v>59</v>
      </c>
      <c r="AD21" s="223">
        <v>2</v>
      </c>
      <c r="AE21" s="213">
        <v>53</v>
      </c>
      <c r="AF21" s="204"/>
    </row>
    <row r="22" spans="1:35" ht="21.75" customHeight="1" x14ac:dyDescent="0.2">
      <c r="A22" s="44">
        <v>394</v>
      </c>
      <c r="B22" s="213">
        <v>39</v>
      </c>
      <c r="C22" s="200"/>
      <c r="D22" s="214" t="s">
        <v>10</v>
      </c>
      <c r="E22" s="156">
        <v>14</v>
      </c>
      <c r="F22" s="156">
        <v>14</v>
      </c>
      <c r="G22" s="203"/>
      <c r="H22" s="44">
        <v>388</v>
      </c>
      <c r="I22" s="213">
        <v>40</v>
      </c>
      <c r="J22" s="204"/>
      <c r="K22" s="216">
        <f t="shared" si="0"/>
        <v>-6</v>
      </c>
      <c r="L22" s="217">
        <f t="shared" si="1"/>
        <v>-1.5228426395939088</v>
      </c>
      <c r="M22" s="427">
        <f t="shared" si="2"/>
        <v>388</v>
      </c>
      <c r="N22" s="408">
        <f t="shared" si="3"/>
        <v>0</v>
      </c>
      <c r="O22" s="192"/>
      <c r="P22" s="38">
        <v>3</v>
      </c>
      <c r="Q22" s="218">
        <v>0</v>
      </c>
      <c r="R22" s="219"/>
      <c r="S22" s="224">
        <v>7</v>
      </c>
      <c r="T22" s="218">
        <v>0</v>
      </c>
      <c r="U22" s="221">
        <v>2</v>
      </c>
      <c r="V22" s="218">
        <v>0</v>
      </c>
      <c r="W22" s="219"/>
      <c r="X22" s="222">
        <v>0</v>
      </c>
      <c r="Y22" s="192"/>
      <c r="Z22" s="215">
        <v>72</v>
      </c>
      <c r="AA22" s="213">
        <v>20</v>
      </c>
      <c r="AB22" s="204"/>
      <c r="AC22" s="228">
        <v>73</v>
      </c>
      <c r="AD22" s="218">
        <v>7</v>
      </c>
      <c r="AE22" s="222">
        <v>64</v>
      </c>
      <c r="AF22" s="204"/>
    </row>
    <row r="23" spans="1:35" ht="21.75" customHeight="1" x14ac:dyDescent="0.2">
      <c r="A23" s="44">
        <v>181</v>
      </c>
      <c r="B23" s="213">
        <v>20</v>
      </c>
      <c r="C23" s="200"/>
      <c r="D23" s="214" t="s">
        <v>11</v>
      </c>
      <c r="E23" s="156">
        <v>7</v>
      </c>
      <c r="F23" s="156">
        <v>7</v>
      </c>
      <c r="G23" s="203"/>
      <c r="H23" s="44">
        <v>175</v>
      </c>
      <c r="I23" s="213">
        <v>20</v>
      </c>
      <c r="J23" s="204"/>
      <c r="K23" s="216">
        <f t="shared" si="0"/>
        <v>-6</v>
      </c>
      <c r="L23" s="217">
        <f t="shared" si="1"/>
        <v>-3.3149171270718232</v>
      </c>
      <c r="M23" s="427">
        <f t="shared" si="2"/>
        <v>175</v>
      </c>
      <c r="N23" s="408">
        <f t="shared" si="3"/>
        <v>0</v>
      </c>
      <c r="O23" s="192"/>
      <c r="P23" s="38">
        <v>0</v>
      </c>
      <c r="Q23" s="218">
        <v>0</v>
      </c>
      <c r="R23" s="219"/>
      <c r="S23" s="220">
        <v>4</v>
      </c>
      <c r="T23" s="218">
        <v>0</v>
      </c>
      <c r="U23" s="221">
        <v>1</v>
      </c>
      <c r="V23" s="218">
        <v>0</v>
      </c>
      <c r="W23" s="219"/>
      <c r="X23" s="222">
        <v>1</v>
      </c>
      <c r="Y23" s="192"/>
      <c r="Z23" s="215">
        <v>71</v>
      </c>
      <c r="AA23" s="213">
        <v>19</v>
      </c>
      <c r="AB23" s="204"/>
      <c r="AC23" s="294">
        <v>0</v>
      </c>
      <c r="AD23" s="218">
        <v>4</v>
      </c>
      <c r="AE23" s="222">
        <v>72</v>
      </c>
      <c r="AF23" s="204"/>
    </row>
    <row r="24" spans="1:35" ht="21.75" customHeight="1" x14ac:dyDescent="0.2">
      <c r="A24" s="44">
        <v>418</v>
      </c>
      <c r="B24" s="213">
        <v>31</v>
      </c>
      <c r="C24" s="200"/>
      <c r="D24" s="214" t="s">
        <v>12</v>
      </c>
      <c r="E24" s="156">
        <v>13</v>
      </c>
      <c r="F24" s="156">
        <v>13</v>
      </c>
      <c r="G24" s="203"/>
      <c r="H24" s="44">
        <v>400</v>
      </c>
      <c r="I24" s="213">
        <v>28</v>
      </c>
      <c r="J24" s="204"/>
      <c r="K24" s="216">
        <f t="shared" si="0"/>
        <v>-18</v>
      </c>
      <c r="L24" s="217">
        <f t="shared" si="1"/>
        <v>-4.3062200956937797</v>
      </c>
      <c r="M24" s="427">
        <f t="shared" si="2"/>
        <v>398</v>
      </c>
      <c r="N24" s="408">
        <f t="shared" si="3"/>
        <v>2</v>
      </c>
      <c r="O24" s="192"/>
      <c r="P24" s="38">
        <v>0</v>
      </c>
      <c r="Q24" s="218">
        <v>0</v>
      </c>
      <c r="R24" s="219"/>
      <c r="S24" s="220">
        <v>5</v>
      </c>
      <c r="T24" s="218">
        <v>0</v>
      </c>
      <c r="U24" s="221">
        <v>7</v>
      </c>
      <c r="V24" s="218">
        <v>0</v>
      </c>
      <c r="W24" s="219"/>
      <c r="X24" s="222">
        <v>8</v>
      </c>
      <c r="Y24" s="192"/>
      <c r="Z24" s="215">
        <v>69</v>
      </c>
      <c r="AA24" s="213">
        <v>19</v>
      </c>
      <c r="AB24" s="204"/>
      <c r="AC24" s="228">
        <v>0</v>
      </c>
      <c r="AD24" s="218">
        <v>5</v>
      </c>
      <c r="AE24" s="222">
        <v>73</v>
      </c>
      <c r="AF24" s="204"/>
    </row>
    <row r="25" spans="1:35" ht="21.75" customHeight="1" x14ac:dyDescent="0.2">
      <c r="A25" s="44">
        <v>299</v>
      </c>
      <c r="B25" s="213">
        <v>17</v>
      </c>
      <c r="C25" s="200"/>
      <c r="D25" s="214" t="s">
        <v>13</v>
      </c>
      <c r="E25" s="156">
        <v>10</v>
      </c>
      <c r="F25" s="156">
        <v>10</v>
      </c>
      <c r="G25" s="203"/>
      <c r="H25" s="44">
        <v>294</v>
      </c>
      <c r="I25" s="213">
        <v>10</v>
      </c>
      <c r="J25" s="204"/>
      <c r="K25" s="216">
        <f t="shared" si="0"/>
        <v>-5</v>
      </c>
      <c r="L25" s="217">
        <f t="shared" si="1"/>
        <v>-1.6722408026755853</v>
      </c>
      <c r="M25" s="427">
        <f t="shared" si="2"/>
        <v>293</v>
      </c>
      <c r="N25" s="408">
        <f t="shared" si="3"/>
        <v>1</v>
      </c>
      <c r="O25" s="192"/>
      <c r="P25" s="38">
        <v>0</v>
      </c>
      <c r="Q25" s="218">
        <v>0</v>
      </c>
      <c r="R25" s="219"/>
      <c r="S25" s="220">
        <v>3</v>
      </c>
      <c r="T25" s="218">
        <v>0</v>
      </c>
      <c r="U25" s="221">
        <v>3</v>
      </c>
      <c r="V25" s="218">
        <v>0</v>
      </c>
      <c r="W25" s="219"/>
      <c r="X25" s="222">
        <v>0</v>
      </c>
      <c r="Y25" s="192"/>
      <c r="Z25" s="215">
        <v>71</v>
      </c>
      <c r="AA25" s="213">
        <v>24</v>
      </c>
      <c r="AB25" s="204"/>
      <c r="AC25" s="228">
        <v>0</v>
      </c>
      <c r="AD25" s="218">
        <v>3</v>
      </c>
      <c r="AE25" s="222">
        <v>67</v>
      </c>
      <c r="AF25" s="204"/>
    </row>
    <row r="26" spans="1:35" ht="21.75" customHeight="1" x14ac:dyDescent="0.2">
      <c r="A26" s="44">
        <v>327</v>
      </c>
      <c r="B26" s="213">
        <v>22</v>
      </c>
      <c r="C26" s="200"/>
      <c r="D26" s="214" t="s">
        <v>14</v>
      </c>
      <c r="E26" s="156">
        <v>10</v>
      </c>
      <c r="F26" s="156">
        <v>10</v>
      </c>
      <c r="G26" s="203"/>
      <c r="H26" s="44">
        <v>318</v>
      </c>
      <c r="I26" s="213">
        <v>22</v>
      </c>
      <c r="J26" s="204"/>
      <c r="K26" s="216">
        <f t="shared" si="0"/>
        <v>-9</v>
      </c>
      <c r="L26" s="217">
        <f t="shared" si="1"/>
        <v>-2.7522935779816518</v>
      </c>
      <c r="M26" s="427">
        <f t="shared" si="2"/>
        <v>316</v>
      </c>
      <c r="N26" s="408">
        <f t="shared" si="3"/>
        <v>2</v>
      </c>
      <c r="O26" s="192"/>
      <c r="P26" s="38">
        <v>2</v>
      </c>
      <c r="Q26" s="218">
        <v>0</v>
      </c>
      <c r="R26" s="219"/>
      <c r="S26" s="220">
        <v>8</v>
      </c>
      <c r="T26" s="218">
        <v>0</v>
      </c>
      <c r="U26" s="221">
        <v>4</v>
      </c>
      <c r="V26" s="218">
        <v>0</v>
      </c>
      <c r="W26" s="219"/>
      <c r="X26" s="222">
        <v>1</v>
      </c>
      <c r="Y26" s="192"/>
      <c r="Z26" s="215">
        <v>71</v>
      </c>
      <c r="AA26" s="213">
        <v>22</v>
      </c>
      <c r="AB26" s="204"/>
      <c r="AC26" s="228">
        <v>61</v>
      </c>
      <c r="AD26" s="218">
        <v>8</v>
      </c>
      <c r="AE26" s="222">
        <v>61</v>
      </c>
      <c r="AF26" s="204"/>
    </row>
    <row r="27" spans="1:35" ht="21.75" customHeight="1" x14ac:dyDescent="0.2">
      <c r="A27" s="44">
        <v>274</v>
      </c>
      <c r="B27" s="213">
        <v>26</v>
      </c>
      <c r="C27" s="200"/>
      <c r="D27" s="214" t="s">
        <v>15</v>
      </c>
      <c r="E27" s="156">
        <v>11</v>
      </c>
      <c r="F27" s="156">
        <v>11</v>
      </c>
      <c r="G27" s="203"/>
      <c r="H27" s="44">
        <v>262</v>
      </c>
      <c r="I27" s="213">
        <v>29</v>
      </c>
      <c r="J27" s="204"/>
      <c r="K27" s="216">
        <f t="shared" si="0"/>
        <v>-12</v>
      </c>
      <c r="L27" s="217">
        <f t="shared" si="1"/>
        <v>-4.3795620437956204</v>
      </c>
      <c r="M27" s="427">
        <f t="shared" si="2"/>
        <v>262</v>
      </c>
      <c r="N27" s="408">
        <f t="shared" si="3"/>
        <v>0</v>
      </c>
      <c r="O27" s="192"/>
      <c r="P27" s="38">
        <v>1</v>
      </c>
      <c r="Q27" s="218">
        <v>0</v>
      </c>
      <c r="R27" s="219"/>
      <c r="S27" s="220">
        <v>6</v>
      </c>
      <c r="T27" s="218">
        <v>0</v>
      </c>
      <c r="U27" s="221">
        <v>6</v>
      </c>
      <c r="V27" s="218">
        <v>0</v>
      </c>
      <c r="W27" s="219"/>
      <c r="X27" s="222">
        <v>1</v>
      </c>
      <c r="Y27" s="192"/>
      <c r="Z27" s="215">
        <v>74</v>
      </c>
      <c r="AA27" s="213">
        <v>23</v>
      </c>
      <c r="AB27" s="204"/>
      <c r="AC27" s="228">
        <v>44</v>
      </c>
      <c r="AD27" s="218">
        <v>6</v>
      </c>
      <c r="AE27" s="222">
        <v>74</v>
      </c>
      <c r="AF27" s="204"/>
      <c r="AH27" s="397" t="s">
        <v>0</v>
      </c>
    </row>
    <row r="28" spans="1:35" ht="21.75" customHeight="1" x14ac:dyDescent="0.2">
      <c r="A28" s="44">
        <v>751</v>
      </c>
      <c r="B28" s="213">
        <v>52</v>
      </c>
      <c r="C28" s="200"/>
      <c r="D28" s="214" t="s">
        <v>16</v>
      </c>
      <c r="E28" s="156">
        <v>21</v>
      </c>
      <c r="F28" s="156">
        <v>21</v>
      </c>
      <c r="G28" s="203"/>
      <c r="H28" s="44">
        <v>745</v>
      </c>
      <c r="I28" s="213">
        <v>52</v>
      </c>
      <c r="J28" s="204"/>
      <c r="K28" s="216">
        <f t="shared" si="0"/>
        <v>-6</v>
      </c>
      <c r="L28" s="217">
        <f t="shared" si="1"/>
        <v>-0.79893475366178435</v>
      </c>
      <c r="M28" s="427">
        <f t="shared" si="2"/>
        <v>746</v>
      </c>
      <c r="N28" s="408">
        <f t="shared" si="3"/>
        <v>-1</v>
      </c>
      <c r="O28" s="192"/>
      <c r="P28" s="38">
        <v>7</v>
      </c>
      <c r="Q28" s="218">
        <v>0</v>
      </c>
      <c r="R28" s="219"/>
      <c r="S28" s="220">
        <v>5</v>
      </c>
      <c r="T28" s="218">
        <v>0</v>
      </c>
      <c r="U28" s="221">
        <v>4</v>
      </c>
      <c r="V28" s="218">
        <v>0</v>
      </c>
      <c r="W28" s="219"/>
      <c r="X28" s="222">
        <v>3</v>
      </c>
      <c r="Y28" s="192"/>
      <c r="Z28" s="215">
        <v>68</v>
      </c>
      <c r="AA28" s="213">
        <v>18</v>
      </c>
      <c r="AB28" s="204"/>
      <c r="AC28" s="228">
        <v>44</v>
      </c>
      <c r="AD28" s="218">
        <v>5</v>
      </c>
      <c r="AE28" s="222">
        <v>58</v>
      </c>
      <c r="AF28" s="204"/>
    </row>
    <row r="29" spans="1:35" ht="21.75" customHeight="1" x14ac:dyDescent="0.2">
      <c r="A29" s="44">
        <v>151</v>
      </c>
      <c r="B29" s="213">
        <v>21</v>
      </c>
      <c r="C29" s="200"/>
      <c r="D29" s="214" t="s">
        <v>17</v>
      </c>
      <c r="E29" s="156">
        <v>8</v>
      </c>
      <c r="F29" s="156">
        <v>8</v>
      </c>
      <c r="G29" s="203"/>
      <c r="H29" s="44">
        <v>152</v>
      </c>
      <c r="I29" s="213">
        <v>22</v>
      </c>
      <c r="J29" s="204"/>
      <c r="K29" s="216">
        <f t="shared" si="0"/>
        <v>1</v>
      </c>
      <c r="L29" s="217">
        <f t="shared" si="1"/>
        <v>0.66225165562913912</v>
      </c>
      <c r="M29" s="427">
        <f t="shared" si="2"/>
        <v>152</v>
      </c>
      <c r="N29" s="408">
        <f t="shared" si="3"/>
        <v>0</v>
      </c>
      <c r="O29" s="192"/>
      <c r="P29" s="38">
        <v>4</v>
      </c>
      <c r="Q29" s="218">
        <v>0</v>
      </c>
      <c r="R29" s="219"/>
      <c r="S29" s="220">
        <v>2</v>
      </c>
      <c r="T29" s="218">
        <v>0</v>
      </c>
      <c r="U29" s="221">
        <v>1</v>
      </c>
      <c r="V29" s="218">
        <v>0</v>
      </c>
      <c r="W29" s="219"/>
      <c r="X29" s="222">
        <v>0</v>
      </c>
      <c r="Y29" s="192"/>
      <c r="Z29" s="215">
        <v>68</v>
      </c>
      <c r="AA29" s="213">
        <v>19</v>
      </c>
      <c r="AB29" s="204"/>
      <c r="AC29" s="228">
        <v>46</v>
      </c>
      <c r="AD29" s="218">
        <v>2</v>
      </c>
      <c r="AE29" s="222">
        <v>67</v>
      </c>
      <c r="AF29" s="204"/>
    </row>
    <row r="30" spans="1:35" s="177" customFormat="1" ht="30.75" customHeight="1" x14ac:dyDescent="0.2">
      <c r="A30" s="63">
        <f>SUM(A11:A29)</f>
        <v>6878</v>
      </c>
      <c r="B30" s="64">
        <f>SUM(B11:B29)</f>
        <v>600</v>
      </c>
      <c r="C30" s="229"/>
      <c r="D30" s="90" t="s">
        <v>67</v>
      </c>
      <c r="E30" s="86">
        <f>SUM(E11:E29)</f>
        <v>243</v>
      </c>
      <c r="F30" s="86">
        <f>SUM(F11:F29)</f>
        <v>243</v>
      </c>
      <c r="G30" s="230"/>
      <c r="H30" s="63">
        <f>SUM(H11:H29)</f>
        <v>6733</v>
      </c>
      <c r="I30" s="64">
        <f>SUM(I11:I29)</f>
        <v>595</v>
      </c>
      <c r="J30" s="231"/>
      <c r="K30" s="89">
        <f t="shared" si="0"/>
        <v>-145</v>
      </c>
      <c r="L30" s="88">
        <f t="shared" si="1"/>
        <v>-2.1081709799360282</v>
      </c>
      <c r="M30" s="419">
        <f t="shared" si="2"/>
        <v>6730</v>
      </c>
      <c r="N30" s="410">
        <f t="shared" si="3"/>
        <v>3</v>
      </c>
      <c r="O30" s="232"/>
      <c r="P30" s="83">
        <f>SUM(P11:P29)</f>
        <v>40</v>
      </c>
      <c r="Q30" s="388">
        <f>SUM(Q11:Q29)</f>
        <v>0</v>
      </c>
      <c r="R30" s="134"/>
      <c r="S30" s="84">
        <f>SUM(S11:S29)</f>
        <v>83</v>
      </c>
      <c r="T30" s="388">
        <f>SUM(T11:T29)</f>
        <v>0</v>
      </c>
      <c r="U30" s="85">
        <f>SUM(U11:U29)</f>
        <v>79</v>
      </c>
      <c r="V30" s="388">
        <f>SUM(V11:V29)</f>
        <v>0</v>
      </c>
      <c r="W30" s="134"/>
      <c r="X30" s="86">
        <f>SUM(X11:X29)</f>
        <v>26</v>
      </c>
      <c r="Y30" s="232"/>
      <c r="Z30" s="87">
        <f>SUM(Z11:Z29)/19</f>
        <v>70.84210526315789</v>
      </c>
      <c r="AA30" s="64">
        <f>SUM(AA11:AA29)/19</f>
        <v>21.105263157894736</v>
      </c>
      <c r="AB30" s="231"/>
      <c r="AC30" s="87">
        <f>SUM(AC11:AC29)/10</f>
        <v>50.1</v>
      </c>
      <c r="AD30" s="84">
        <f>SUM(AD11:AD29)/18</f>
        <v>4.6111111111111107</v>
      </c>
      <c r="AE30" s="64">
        <f>SUM(AE11:AE29)/18</f>
        <v>64.277777777777771</v>
      </c>
      <c r="AF30" s="231"/>
      <c r="AH30" s="177" t="s">
        <v>0</v>
      </c>
      <c r="AI30" s="177" t="s">
        <v>0</v>
      </c>
    </row>
    <row r="31" spans="1:35" s="177" customFormat="1" ht="12.75" customHeight="1" x14ac:dyDescent="0.2">
      <c r="A31" s="233"/>
      <c r="B31" s="234"/>
      <c r="C31" s="235"/>
      <c r="D31" s="236"/>
      <c r="E31" s="157"/>
      <c r="F31" s="157"/>
      <c r="G31" s="236"/>
      <c r="H31" s="233"/>
      <c r="I31" s="234"/>
      <c r="J31" s="234"/>
      <c r="K31" s="237"/>
      <c r="L31" s="238"/>
      <c r="M31" s="398"/>
      <c r="N31" s="398"/>
      <c r="O31" s="239"/>
      <c r="P31" s="240"/>
      <c r="Q31" s="240"/>
      <c r="R31" s="241"/>
      <c r="S31" s="234"/>
      <c r="T31" s="240"/>
      <c r="U31" s="242"/>
      <c r="V31" s="240"/>
      <c r="W31" s="241"/>
      <c r="X31" s="240"/>
      <c r="Y31" s="239"/>
      <c r="Z31" s="234"/>
      <c r="AA31" s="238"/>
      <c r="AB31" s="234"/>
      <c r="AC31" s="240"/>
      <c r="AD31" s="240"/>
      <c r="AE31" s="240"/>
      <c r="AF31" s="234"/>
    </row>
    <row r="32" spans="1:35" ht="30" customHeight="1" x14ac:dyDescent="0.2">
      <c r="A32" s="243">
        <v>92</v>
      </c>
      <c r="B32" s="244">
        <v>0</v>
      </c>
      <c r="C32" s="200"/>
      <c r="D32" s="245" t="s">
        <v>45</v>
      </c>
      <c r="E32" s="158">
        <v>1</v>
      </c>
      <c r="F32" s="158">
        <v>1</v>
      </c>
      <c r="G32" s="203"/>
      <c r="H32" s="243">
        <v>92</v>
      </c>
      <c r="I32" s="244">
        <v>0</v>
      </c>
      <c r="J32" s="204"/>
      <c r="K32" s="247">
        <f>H32-A32</f>
        <v>0</v>
      </c>
      <c r="L32" s="248">
        <f>SUM(K32/A32*100)</f>
        <v>0</v>
      </c>
      <c r="M32" s="411">
        <f>SUM(A32+P32-S32-U32-X32)</f>
        <v>91</v>
      </c>
      <c r="N32" s="412">
        <f>SUM(H32-M32)</f>
        <v>1</v>
      </c>
      <c r="O32" s="192"/>
      <c r="P32" s="104">
        <v>0</v>
      </c>
      <c r="Q32" s="249">
        <v>0</v>
      </c>
      <c r="R32" s="136"/>
      <c r="S32" s="250">
        <v>1</v>
      </c>
      <c r="T32" s="249">
        <v>0</v>
      </c>
      <c r="U32" s="251">
        <v>0</v>
      </c>
      <c r="V32" s="249">
        <v>0</v>
      </c>
      <c r="W32" s="138"/>
      <c r="X32" s="252">
        <v>0</v>
      </c>
      <c r="Y32" s="192"/>
      <c r="Z32" s="253">
        <v>72</v>
      </c>
      <c r="AA32" s="254">
        <v>25</v>
      </c>
      <c r="AB32" s="204"/>
      <c r="AC32" s="255">
        <v>0</v>
      </c>
      <c r="AD32" s="249">
        <v>1</v>
      </c>
      <c r="AE32" s="256">
        <v>71</v>
      </c>
      <c r="AF32" s="204"/>
    </row>
    <row r="33" spans="1:32" s="177" customFormat="1" ht="12.75" customHeight="1" x14ac:dyDescent="0.2">
      <c r="A33" s="233"/>
      <c r="B33" s="234"/>
      <c r="C33" s="235"/>
      <c r="D33" s="236"/>
      <c r="E33" s="157"/>
      <c r="F33" s="157"/>
      <c r="G33" s="236"/>
      <c r="H33" s="233"/>
      <c r="I33" s="234"/>
      <c r="J33" s="234"/>
      <c r="K33" s="237"/>
      <c r="L33" s="238"/>
      <c r="M33" s="398"/>
      <c r="N33" s="398"/>
      <c r="O33" s="239"/>
      <c r="P33" s="240"/>
      <c r="Q33" s="240"/>
      <c r="R33" s="241"/>
      <c r="S33" s="234"/>
      <c r="T33" s="240"/>
      <c r="U33" s="242"/>
      <c r="V33" s="240"/>
      <c r="W33" s="241"/>
      <c r="X33" s="240"/>
      <c r="Y33" s="239"/>
      <c r="Z33" s="234"/>
      <c r="AA33" s="238"/>
      <c r="AB33" s="234"/>
      <c r="AC33" s="240"/>
      <c r="AD33" s="240"/>
      <c r="AE33" s="240"/>
      <c r="AF33" s="234"/>
    </row>
    <row r="34" spans="1:32" ht="21.75" customHeight="1" x14ac:dyDescent="0.2">
      <c r="A34" s="60">
        <v>371</v>
      </c>
      <c r="B34" s="199">
        <v>19</v>
      </c>
      <c r="C34" s="200"/>
      <c r="D34" s="201" t="s">
        <v>40</v>
      </c>
      <c r="E34" s="155">
        <v>12</v>
      </c>
      <c r="F34" s="155">
        <v>12</v>
      </c>
      <c r="G34" s="203"/>
      <c r="H34" s="60">
        <v>370</v>
      </c>
      <c r="I34" s="199">
        <v>19</v>
      </c>
      <c r="J34" s="204"/>
      <c r="K34" s="205">
        <f>H34-A34</f>
        <v>-1</v>
      </c>
      <c r="L34" s="206">
        <f>SUM(K34/A34*100)</f>
        <v>-0.26954177897574128</v>
      </c>
      <c r="M34" s="405">
        <f>SUM(A34+P34-S34-U34-X34)</f>
        <v>370</v>
      </c>
      <c r="N34" s="406">
        <f>SUM(H34-M34)</f>
        <v>0</v>
      </c>
      <c r="O34" s="192"/>
      <c r="P34" s="80">
        <v>2</v>
      </c>
      <c r="Q34" s="207">
        <v>0</v>
      </c>
      <c r="R34" s="132"/>
      <c r="S34" s="257">
        <v>2</v>
      </c>
      <c r="T34" s="207">
        <v>0</v>
      </c>
      <c r="U34" s="258">
        <v>1</v>
      </c>
      <c r="V34" s="207">
        <v>0</v>
      </c>
      <c r="W34" s="139"/>
      <c r="X34" s="210">
        <v>0</v>
      </c>
      <c r="Y34" s="192"/>
      <c r="Z34" s="202">
        <v>75</v>
      </c>
      <c r="AA34" s="199">
        <v>16</v>
      </c>
      <c r="AB34" s="204"/>
      <c r="AC34" s="259">
        <v>43</v>
      </c>
      <c r="AD34" s="207">
        <v>2</v>
      </c>
      <c r="AE34" s="210">
        <v>75</v>
      </c>
      <c r="AF34" s="204"/>
    </row>
    <row r="35" spans="1:32" ht="21.75" customHeight="1" x14ac:dyDescent="0.2">
      <c r="A35" s="44">
        <v>410</v>
      </c>
      <c r="B35" s="213">
        <v>18</v>
      </c>
      <c r="C35" s="200"/>
      <c r="D35" s="214" t="s">
        <v>41</v>
      </c>
      <c r="E35" s="156">
        <v>15</v>
      </c>
      <c r="F35" s="156">
        <v>15</v>
      </c>
      <c r="G35" s="203"/>
      <c r="H35" s="44">
        <v>402</v>
      </c>
      <c r="I35" s="213">
        <v>17</v>
      </c>
      <c r="J35" s="204"/>
      <c r="K35" s="216">
        <f>H35-A35</f>
        <v>-8</v>
      </c>
      <c r="L35" s="217">
        <f>SUM(K35/A35*100)</f>
        <v>-1.9512195121951219</v>
      </c>
      <c r="M35" s="407">
        <f>SUM(A35+P35-S35-U35-X35)</f>
        <v>401</v>
      </c>
      <c r="N35" s="408">
        <f>SUM(H35-M35)</f>
        <v>1</v>
      </c>
      <c r="O35" s="192"/>
      <c r="P35" s="38">
        <v>0</v>
      </c>
      <c r="Q35" s="218">
        <v>0</v>
      </c>
      <c r="R35" s="219"/>
      <c r="S35" s="220">
        <v>7</v>
      </c>
      <c r="T35" s="218">
        <v>0</v>
      </c>
      <c r="U35" s="221">
        <v>2</v>
      </c>
      <c r="V35" s="218">
        <v>0</v>
      </c>
      <c r="W35" s="140"/>
      <c r="X35" s="222">
        <v>0</v>
      </c>
      <c r="Y35" s="192"/>
      <c r="Z35" s="215">
        <v>72</v>
      </c>
      <c r="AA35" s="213">
        <v>16</v>
      </c>
      <c r="AB35" s="204"/>
      <c r="AC35" s="228">
        <v>0</v>
      </c>
      <c r="AD35" s="218">
        <v>7</v>
      </c>
      <c r="AE35" s="222">
        <v>71</v>
      </c>
      <c r="AF35" s="204"/>
    </row>
    <row r="36" spans="1:32" ht="21.75" customHeight="1" x14ac:dyDescent="0.2">
      <c r="A36" s="44">
        <v>109</v>
      </c>
      <c r="B36" s="213">
        <v>13</v>
      </c>
      <c r="C36" s="200"/>
      <c r="D36" s="214" t="s">
        <v>42</v>
      </c>
      <c r="E36" s="156">
        <v>6</v>
      </c>
      <c r="F36" s="156">
        <v>6</v>
      </c>
      <c r="G36" s="203"/>
      <c r="H36" s="44">
        <v>104</v>
      </c>
      <c r="I36" s="213">
        <v>13</v>
      </c>
      <c r="J36" s="204"/>
      <c r="K36" s="216">
        <f>H36-A36</f>
        <v>-5</v>
      </c>
      <c r="L36" s="217">
        <f>SUM(K36/A36*100)</f>
        <v>-4.5871559633027523</v>
      </c>
      <c r="M36" s="407">
        <f>SUM(A36+P36-S36-U36-X36)</f>
        <v>104</v>
      </c>
      <c r="N36" s="408">
        <f>SUM(H36-M36)</f>
        <v>0</v>
      </c>
      <c r="O36" s="192"/>
      <c r="P36" s="38">
        <v>0</v>
      </c>
      <c r="Q36" s="218">
        <v>0</v>
      </c>
      <c r="R36" s="219"/>
      <c r="S36" s="220">
        <v>4</v>
      </c>
      <c r="T36" s="218">
        <v>0</v>
      </c>
      <c r="U36" s="221">
        <v>1</v>
      </c>
      <c r="V36" s="218">
        <v>0</v>
      </c>
      <c r="W36" s="140"/>
      <c r="X36" s="222">
        <v>0</v>
      </c>
      <c r="Y36" s="192"/>
      <c r="Z36" s="215">
        <v>74</v>
      </c>
      <c r="AA36" s="213">
        <v>15</v>
      </c>
      <c r="AB36" s="204"/>
      <c r="AC36" s="294">
        <v>0</v>
      </c>
      <c r="AD36" s="218">
        <v>4</v>
      </c>
      <c r="AE36" s="222">
        <v>78</v>
      </c>
      <c r="AF36" s="204"/>
    </row>
    <row r="37" spans="1:32" ht="21.75" customHeight="1" x14ac:dyDescent="0.2">
      <c r="A37" s="44">
        <v>11</v>
      </c>
      <c r="B37" s="213">
        <v>0</v>
      </c>
      <c r="C37" s="200"/>
      <c r="D37" s="214" t="s">
        <v>73</v>
      </c>
      <c r="E37" s="156">
        <v>1</v>
      </c>
      <c r="F37" s="156">
        <v>1</v>
      </c>
      <c r="G37" s="203"/>
      <c r="H37" s="44">
        <v>11</v>
      </c>
      <c r="I37" s="213">
        <v>0</v>
      </c>
      <c r="J37" s="204"/>
      <c r="K37" s="216">
        <f>H37-A37</f>
        <v>0</v>
      </c>
      <c r="L37" s="217">
        <f>SUM(K37/A37*100)</f>
        <v>0</v>
      </c>
      <c r="M37" s="407">
        <f>SUM(A37+P37-S37-U37-X37)</f>
        <v>11</v>
      </c>
      <c r="N37" s="408">
        <v>0</v>
      </c>
      <c r="O37" s="192"/>
      <c r="P37" s="38">
        <v>0</v>
      </c>
      <c r="Q37" s="218">
        <v>0</v>
      </c>
      <c r="R37" s="219"/>
      <c r="S37" s="220">
        <v>0</v>
      </c>
      <c r="T37" s="218">
        <v>0</v>
      </c>
      <c r="U37" s="221">
        <v>0</v>
      </c>
      <c r="V37" s="218">
        <v>0</v>
      </c>
      <c r="W37" s="140"/>
      <c r="X37" s="222">
        <v>0</v>
      </c>
      <c r="Y37" s="192"/>
      <c r="Z37" s="215">
        <v>74</v>
      </c>
      <c r="AA37" s="213">
        <v>9</v>
      </c>
      <c r="AB37" s="204"/>
      <c r="AC37" s="294">
        <v>0</v>
      </c>
      <c r="AD37" s="295">
        <v>0</v>
      </c>
      <c r="AE37" s="296">
        <v>0</v>
      </c>
      <c r="AF37" s="204"/>
    </row>
    <row r="38" spans="1:32" s="177" customFormat="1" ht="21.75" customHeight="1" x14ac:dyDescent="0.2">
      <c r="A38" s="63">
        <f>SUM(A34:A37)</f>
        <v>901</v>
      </c>
      <c r="B38" s="160">
        <f>SUM(B34:B37)</f>
        <v>50</v>
      </c>
      <c r="C38" s="229"/>
      <c r="D38" s="90" t="s">
        <v>68</v>
      </c>
      <c r="E38" s="86">
        <f>SUM(E34:E37)</f>
        <v>34</v>
      </c>
      <c r="F38" s="86">
        <f>SUM(F34:F37)</f>
        <v>34</v>
      </c>
      <c r="G38" s="230"/>
      <c r="H38" s="63">
        <f>SUM(H34:H37)</f>
        <v>887</v>
      </c>
      <c r="I38" s="160">
        <f>SUM(I34:I37)</f>
        <v>49</v>
      </c>
      <c r="J38" s="231"/>
      <c r="K38" s="89">
        <f>H38-A38</f>
        <v>-14</v>
      </c>
      <c r="L38" s="88">
        <f>SUM(K38/A38*100)</f>
        <v>-1.553829078801332</v>
      </c>
      <c r="M38" s="409">
        <f>SUM(M34:M37)</f>
        <v>886</v>
      </c>
      <c r="N38" s="410">
        <f>SUM(H38-M38)</f>
        <v>1</v>
      </c>
      <c r="O38" s="232"/>
      <c r="P38" s="63">
        <f>SUM(P34:P37)</f>
        <v>2</v>
      </c>
      <c r="Q38" s="161">
        <f>SUM(Q34:Q37)</f>
        <v>0</v>
      </c>
      <c r="R38" s="134"/>
      <c r="S38" s="161">
        <f>SUM(S34:S37)</f>
        <v>13</v>
      </c>
      <c r="T38" s="161">
        <f>SUM(T34:T37)</f>
        <v>0</v>
      </c>
      <c r="U38" s="161">
        <f>SUM(U34:U37)</f>
        <v>4</v>
      </c>
      <c r="V38" s="161">
        <f>SUM(V34:V37)</f>
        <v>0</v>
      </c>
      <c r="W38" s="134"/>
      <c r="X38" s="160">
        <f>SUM(X34:X37)</f>
        <v>0</v>
      </c>
      <c r="Y38" s="232"/>
      <c r="Z38" s="87">
        <f>SUM(Z34:Z37)/4</f>
        <v>73.75</v>
      </c>
      <c r="AA38" s="64">
        <f>SUM(AA34:AA37)/4</f>
        <v>14</v>
      </c>
      <c r="AB38" s="231"/>
      <c r="AC38" s="87">
        <f>SUM(AC34:AC37)</f>
        <v>43</v>
      </c>
      <c r="AD38" s="84">
        <f>SUM(AD34:AD37)/3</f>
        <v>4.333333333333333</v>
      </c>
      <c r="AE38" s="64">
        <f>SUM(AE34:AE37)/3</f>
        <v>74.666666666666671</v>
      </c>
      <c r="AF38" s="231"/>
    </row>
    <row r="39" spans="1:32" s="177" customFormat="1" ht="12.75" customHeight="1" x14ac:dyDescent="0.2">
      <c r="A39" s="233"/>
      <c r="B39" s="234"/>
      <c r="C39" s="235"/>
      <c r="D39" s="236"/>
      <c r="E39" s="157"/>
      <c r="F39" s="157"/>
      <c r="G39" s="236"/>
      <c r="H39" s="233"/>
      <c r="I39" s="234"/>
      <c r="J39" s="234"/>
      <c r="K39" s="237"/>
      <c r="L39" s="238"/>
      <c r="M39" s="398"/>
      <c r="N39" s="398"/>
      <c r="O39" s="239"/>
      <c r="P39" s="240"/>
      <c r="Q39" s="240"/>
      <c r="R39" s="241"/>
      <c r="S39" s="234"/>
      <c r="T39" s="240"/>
      <c r="U39" s="242"/>
      <c r="V39" s="240"/>
      <c r="W39" s="241"/>
      <c r="X39" s="240"/>
      <c r="Y39" s="239"/>
      <c r="Z39" s="234"/>
      <c r="AA39" s="238"/>
      <c r="AB39" s="234"/>
      <c r="AC39" s="240"/>
      <c r="AD39" s="240"/>
      <c r="AE39" s="240"/>
      <c r="AF39" s="234"/>
    </row>
    <row r="40" spans="1:32" ht="32.25" customHeight="1" x14ac:dyDescent="0.2">
      <c r="A40" s="243">
        <v>113</v>
      </c>
      <c r="B40" s="244">
        <v>2</v>
      </c>
      <c r="C40" s="200"/>
      <c r="D40" s="245" t="s">
        <v>101</v>
      </c>
      <c r="E40" s="158">
        <v>3</v>
      </c>
      <c r="F40" s="158">
        <v>3</v>
      </c>
      <c r="G40" s="203"/>
      <c r="H40" s="243">
        <v>119</v>
      </c>
      <c r="I40" s="244">
        <v>2</v>
      </c>
      <c r="J40" s="204"/>
      <c r="K40" s="247">
        <f>H40-A40</f>
        <v>6</v>
      </c>
      <c r="L40" s="248">
        <f>SUM(K40/A40*100)</f>
        <v>5.3097345132743365</v>
      </c>
      <c r="M40" s="411">
        <f>SUM(A40+P40-S40-U40-X40)</f>
        <v>119</v>
      </c>
      <c r="N40" s="412">
        <f>SUM(H40-M40)</f>
        <v>0</v>
      </c>
      <c r="O40" s="192"/>
      <c r="P40" s="54">
        <v>6</v>
      </c>
      <c r="Q40" s="249">
        <v>0</v>
      </c>
      <c r="R40" s="136"/>
      <c r="S40" s="261">
        <v>0</v>
      </c>
      <c r="T40" s="249">
        <v>0</v>
      </c>
      <c r="U40" s="262">
        <v>0</v>
      </c>
      <c r="V40" s="249">
        <v>0</v>
      </c>
      <c r="W40" s="138"/>
      <c r="X40" s="256">
        <v>0</v>
      </c>
      <c r="Y40" s="192"/>
      <c r="Z40" s="246">
        <v>48</v>
      </c>
      <c r="AA40" s="244">
        <v>2</v>
      </c>
      <c r="AB40" s="204"/>
      <c r="AC40" s="255">
        <v>38</v>
      </c>
      <c r="AD40" s="297">
        <v>0</v>
      </c>
      <c r="AE40" s="252">
        <v>0</v>
      </c>
      <c r="AF40" s="204"/>
    </row>
    <row r="41" spans="1:32" s="177" customFormat="1" ht="12.75" customHeight="1" x14ac:dyDescent="0.2">
      <c r="A41" s="233"/>
      <c r="B41" s="234"/>
      <c r="C41" s="235"/>
      <c r="D41" s="236"/>
      <c r="E41" s="157"/>
      <c r="F41" s="157"/>
      <c r="G41" s="236"/>
      <c r="H41" s="233"/>
      <c r="I41" s="234"/>
      <c r="J41" s="234"/>
      <c r="K41" s="237"/>
      <c r="L41" s="238"/>
      <c r="M41" s="398"/>
      <c r="N41" s="398"/>
      <c r="O41" s="239"/>
      <c r="P41" s="240"/>
      <c r="Q41" s="240"/>
      <c r="R41" s="241"/>
      <c r="S41" s="234"/>
      <c r="T41" s="240"/>
      <c r="U41" s="242"/>
      <c r="V41" s="240"/>
      <c r="W41" s="241"/>
      <c r="X41" s="240"/>
      <c r="Y41" s="239"/>
      <c r="Z41" s="234"/>
      <c r="AA41" s="238"/>
      <c r="AB41" s="234"/>
      <c r="AC41" s="240"/>
      <c r="AD41" s="240"/>
      <c r="AE41" s="240"/>
      <c r="AF41" s="234"/>
    </row>
    <row r="42" spans="1:32" ht="21.75" customHeight="1" x14ac:dyDescent="0.2">
      <c r="A42" s="60">
        <v>274</v>
      </c>
      <c r="B42" s="199">
        <v>6</v>
      </c>
      <c r="C42" s="200"/>
      <c r="D42" s="201" t="s">
        <v>43</v>
      </c>
      <c r="E42" s="155">
        <v>10</v>
      </c>
      <c r="F42" s="155">
        <v>10</v>
      </c>
      <c r="G42" s="203"/>
      <c r="H42" s="60">
        <v>273</v>
      </c>
      <c r="I42" s="199">
        <v>6</v>
      </c>
      <c r="J42" s="204"/>
      <c r="K42" s="205">
        <f>H42-A42</f>
        <v>-1</v>
      </c>
      <c r="L42" s="206">
        <f>SUM(K42/A42*100)</f>
        <v>-0.36496350364963503</v>
      </c>
      <c r="M42" s="405">
        <f>SUM(A42+P42-S42-U42-X42)</f>
        <v>273</v>
      </c>
      <c r="N42" s="406">
        <f>SUM(H42-M42)</f>
        <v>0</v>
      </c>
      <c r="O42" s="192"/>
      <c r="P42" s="80">
        <v>0</v>
      </c>
      <c r="Q42" s="207">
        <v>0</v>
      </c>
      <c r="R42" s="132"/>
      <c r="S42" s="257">
        <v>1</v>
      </c>
      <c r="T42" s="207">
        <v>0</v>
      </c>
      <c r="U42" s="258">
        <v>0</v>
      </c>
      <c r="V42" s="207">
        <v>0</v>
      </c>
      <c r="W42" s="139"/>
      <c r="X42" s="210">
        <v>0</v>
      </c>
      <c r="Y42" s="192"/>
      <c r="Z42" s="202">
        <v>61</v>
      </c>
      <c r="AA42" s="199">
        <v>5</v>
      </c>
      <c r="AB42" s="204"/>
      <c r="AC42" s="259">
        <v>0</v>
      </c>
      <c r="AD42" s="298">
        <v>1</v>
      </c>
      <c r="AE42" s="299">
        <v>0</v>
      </c>
      <c r="AF42" s="204"/>
    </row>
    <row r="43" spans="1:32" ht="21.75" customHeight="1" x14ac:dyDescent="0.2">
      <c r="A43" s="44">
        <v>106</v>
      </c>
      <c r="B43" s="213">
        <v>8</v>
      </c>
      <c r="C43" s="200"/>
      <c r="D43" s="214" t="s">
        <v>44</v>
      </c>
      <c r="E43" s="156">
        <v>5</v>
      </c>
      <c r="F43" s="156">
        <v>5</v>
      </c>
      <c r="G43" s="203"/>
      <c r="H43" s="44">
        <v>106</v>
      </c>
      <c r="I43" s="213">
        <v>8</v>
      </c>
      <c r="J43" s="204"/>
      <c r="K43" s="216">
        <f>H43-A43</f>
        <v>0</v>
      </c>
      <c r="L43" s="217">
        <f>SUM(K43/A43*100)</f>
        <v>0</v>
      </c>
      <c r="M43" s="407">
        <f>SUM(A43+P43-S43-U43-X43)</f>
        <v>106</v>
      </c>
      <c r="N43" s="408">
        <f>SUM(H43-M43)</f>
        <v>0</v>
      </c>
      <c r="O43" s="192"/>
      <c r="P43" s="38">
        <v>0</v>
      </c>
      <c r="Q43" s="218">
        <v>0</v>
      </c>
      <c r="R43" s="219"/>
      <c r="S43" s="220">
        <v>0</v>
      </c>
      <c r="T43" s="218">
        <v>0</v>
      </c>
      <c r="U43" s="221">
        <v>0</v>
      </c>
      <c r="V43" s="218">
        <v>0</v>
      </c>
      <c r="W43" s="140"/>
      <c r="X43" s="222">
        <v>0</v>
      </c>
      <c r="Y43" s="192"/>
      <c r="Z43" s="215">
        <v>52</v>
      </c>
      <c r="AA43" s="213">
        <v>2</v>
      </c>
      <c r="AB43" s="204"/>
      <c r="AC43" s="294">
        <v>0</v>
      </c>
      <c r="AD43" s="218">
        <v>0</v>
      </c>
      <c r="AE43" s="222">
        <v>0</v>
      </c>
      <c r="AF43" s="204"/>
    </row>
    <row r="44" spans="1:32" s="364" customFormat="1" ht="21.75" customHeight="1" x14ac:dyDescent="0.2">
      <c r="A44" s="319">
        <f>SUM(A42:A43)</f>
        <v>380</v>
      </c>
      <c r="B44" s="320">
        <f>SUM(B42:B43)</f>
        <v>14</v>
      </c>
      <c r="C44" s="360"/>
      <c r="D44" s="322" t="s">
        <v>46</v>
      </c>
      <c r="E44" s="323">
        <f>SUM(E42:E43)</f>
        <v>15</v>
      </c>
      <c r="F44" s="323">
        <f>SUM(F42:F43)</f>
        <v>15</v>
      </c>
      <c r="G44" s="361"/>
      <c r="H44" s="319">
        <f>SUM(H42:H43)</f>
        <v>379</v>
      </c>
      <c r="I44" s="320">
        <f>SUM(I42:I43)</f>
        <v>14</v>
      </c>
      <c r="J44" s="362"/>
      <c r="K44" s="326">
        <f>H44-A44</f>
        <v>-1</v>
      </c>
      <c r="L44" s="327">
        <f>SUM(K44/A44*100)</f>
        <v>-0.26315789473684209</v>
      </c>
      <c r="M44" s="409">
        <f>SUM(A44+P44-S44-U44-X44)</f>
        <v>379</v>
      </c>
      <c r="N44" s="410">
        <f>SUM(H44-M44)</f>
        <v>0</v>
      </c>
      <c r="O44" s="363"/>
      <c r="P44" s="329">
        <f>SUM(P42:P43)</f>
        <v>0</v>
      </c>
      <c r="Q44" s="330">
        <f>SUM(Q42:Q43)</f>
        <v>0</v>
      </c>
      <c r="R44" s="331"/>
      <c r="S44" s="332">
        <f>SUM(S42:S43)</f>
        <v>1</v>
      </c>
      <c r="T44" s="330">
        <f>SUM(T42:T43)</f>
        <v>0</v>
      </c>
      <c r="U44" s="333">
        <f>SUM(U42:U43)</f>
        <v>0</v>
      </c>
      <c r="V44" s="330">
        <f>SUM(V42:V43)</f>
        <v>0</v>
      </c>
      <c r="W44" s="334"/>
      <c r="X44" s="323">
        <f>SUM(X42:X43)</f>
        <v>0</v>
      </c>
      <c r="Y44" s="363"/>
      <c r="Z44" s="335">
        <f>SUM(Z42:Z43)/2</f>
        <v>56.5</v>
      </c>
      <c r="AA44" s="320">
        <f>SUM(AA42,AA43)/2</f>
        <v>3.5</v>
      </c>
      <c r="AB44" s="362"/>
      <c r="AC44" s="329">
        <f>SUM(AC43,AC42)/2</f>
        <v>0</v>
      </c>
      <c r="AD44" s="336">
        <f>SUM(AD43,AD42)/2</f>
        <v>0.5</v>
      </c>
      <c r="AE44" s="337">
        <f>SUM(AE43,AE42)/2</f>
        <v>0</v>
      </c>
      <c r="AF44" s="362"/>
    </row>
    <row r="45" spans="1:32" s="177" customFormat="1" ht="12.75" customHeight="1" x14ac:dyDescent="0.2">
      <c r="A45" s="233"/>
      <c r="B45" s="234"/>
      <c r="C45" s="235"/>
      <c r="D45" s="236"/>
      <c r="E45" s="157"/>
      <c r="F45" s="157"/>
      <c r="G45" s="236"/>
      <c r="H45" s="233"/>
      <c r="I45" s="234"/>
      <c r="J45" s="234"/>
      <c r="K45" s="237"/>
      <c r="L45" s="238"/>
      <c r="M45" s="398"/>
      <c r="N45" s="398"/>
      <c r="O45" s="239"/>
      <c r="P45" s="240"/>
      <c r="Q45" s="240"/>
      <c r="R45" s="241"/>
      <c r="S45" s="234"/>
      <c r="T45" s="240"/>
      <c r="U45" s="242"/>
      <c r="V45" s="240"/>
      <c r="W45" s="241"/>
      <c r="X45" s="240"/>
      <c r="Y45" s="239"/>
      <c r="Z45" s="234"/>
      <c r="AA45" s="238"/>
      <c r="AB45" s="234"/>
      <c r="AC45" s="240"/>
      <c r="AD45" s="240"/>
      <c r="AE45" s="240"/>
      <c r="AF45" s="234"/>
    </row>
    <row r="46" spans="1:32" s="379" customFormat="1" ht="27.75" customHeight="1" x14ac:dyDescent="0.2">
      <c r="A46" s="365">
        <v>57</v>
      </c>
      <c r="B46" s="366">
        <v>14</v>
      </c>
      <c r="C46" s="367"/>
      <c r="D46" s="245" t="s">
        <v>86</v>
      </c>
      <c r="E46" s="158">
        <v>3</v>
      </c>
      <c r="F46" s="158">
        <v>3</v>
      </c>
      <c r="G46" s="203"/>
      <c r="H46" s="365">
        <v>53</v>
      </c>
      <c r="I46" s="366">
        <v>15</v>
      </c>
      <c r="J46" s="368"/>
      <c r="K46" s="247">
        <f>H46-A46</f>
        <v>-4</v>
      </c>
      <c r="L46" s="428">
        <f>SUM(K46/A46*100)</f>
        <v>-7.0175438596491224</v>
      </c>
      <c r="M46" s="411">
        <f>SUM(A46+P46-S46-U46-X46)</f>
        <v>54</v>
      </c>
      <c r="N46" s="412">
        <f>SUM(H46-M46)</f>
        <v>-1</v>
      </c>
      <c r="O46" s="371"/>
      <c r="P46" s="344">
        <v>0</v>
      </c>
      <c r="Q46" s="372">
        <v>0</v>
      </c>
      <c r="R46" s="346"/>
      <c r="S46" s="373">
        <v>1</v>
      </c>
      <c r="T46" s="372">
        <v>0</v>
      </c>
      <c r="U46" s="374">
        <v>2</v>
      </c>
      <c r="V46" s="372">
        <v>0</v>
      </c>
      <c r="W46" s="349"/>
      <c r="X46" s="158">
        <v>0</v>
      </c>
      <c r="Y46" s="371"/>
      <c r="Z46" s="375">
        <v>76</v>
      </c>
      <c r="AA46" s="366">
        <v>29</v>
      </c>
      <c r="AB46" s="368"/>
      <c r="AC46" s="376">
        <v>0</v>
      </c>
      <c r="AD46" s="377">
        <v>1</v>
      </c>
      <c r="AE46" s="378">
        <v>75</v>
      </c>
      <c r="AF46" s="368"/>
    </row>
    <row r="47" spans="1:32" s="177" customFormat="1" ht="12.75" customHeight="1" x14ac:dyDescent="0.2">
      <c r="A47" s="233"/>
      <c r="B47" s="234"/>
      <c r="C47" s="235"/>
      <c r="D47" s="236"/>
      <c r="E47" s="157"/>
      <c r="F47" s="157"/>
      <c r="G47" s="236"/>
      <c r="H47" s="233"/>
      <c r="I47" s="234"/>
      <c r="J47" s="234"/>
      <c r="K47" s="237"/>
      <c r="L47" s="238"/>
      <c r="M47" s="398"/>
      <c r="N47" s="398"/>
      <c r="O47" s="239"/>
      <c r="P47" s="240"/>
      <c r="Q47" s="240"/>
      <c r="R47" s="241"/>
      <c r="S47" s="234"/>
      <c r="T47" s="240"/>
      <c r="U47" s="242"/>
      <c r="V47" s="240"/>
      <c r="W47" s="241"/>
      <c r="X47" s="240"/>
      <c r="Y47" s="239"/>
      <c r="Z47" s="234"/>
      <c r="AA47" s="238"/>
      <c r="AB47" s="234"/>
      <c r="AC47" s="240"/>
      <c r="AD47" s="240"/>
      <c r="AE47" s="240"/>
      <c r="AF47" s="234"/>
    </row>
    <row r="48" spans="1:32" s="379" customFormat="1" ht="27.75" customHeight="1" x14ac:dyDescent="0.2">
      <c r="A48" s="365">
        <v>159</v>
      </c>
      <c r="B48" s="366">
        <v>33</v>
      </c>
      <c r="C48" s="367"/>
      <c r="D48" s="400" t="s">
        <v>93</v>
      </c>
      <c r="E48" s="158">
        <v>6</v>
      </c>
      <c r="F48" s="158">
        <v>6</v>
      </c>
      <c r="G48" s="203"/>
      <c r="H48" s="365">
        <v>150</v>
      </c>
      <c r="I48" s="366">
        <v>32</v>
      </c>
      <c r="J48" s="368"/>
      <c r="K48" s="247">
        <f>H48-A48</f>
        <v>-9</v>
      </c>
      <c r="L48" s="428">
        <f>SUM(K48/A48*100)</f>
        <v>-5.6603773584905666</v>
      </c>
      <c r="M48" s="411">
        <f>SUM(A48+P48-S48-U48-X48)</f>
        <v>150</v>
      </c>
      <c r="N48" s="412">
        <f>SUM(H48-M48)</f>
        <v>0</v>
      </c>
      <c r="O48" s="371"/>
      <c r="P48" s="344">
        <v>0</v>
      </c>
      <c r="Q48" s="372">
        <v>0</v>
      </c>
      <c r="R48" s="346"/>
      <c r="S48" s="373">
        <v>7</v>
      </c>
      <c r="T48" s="372">
        <v>0</v>
      </c>
      <c r="U48" s="374">
        <v>1</v>
      </c>
      <c r="V48" s="372">
        <v>0</v>
      </c>
      <c r="W48" s="349"/>
      <c r="X48" s="158">
        <v>1</v>
      </c>
      <c r="Y48" s="371"/>
      <c r="Z48" s="375">
        <v>69</v>
      </c>
      <c r="AA48" s="366">
        <v>15</v>
      </c>
      <c r="AB48" s="368"/>
      <c r="AC48" s="376">
        <v>0</v>
      </c>
      <c r="AD48" s="372">
        <v>7</v>
      </c>
      <c r="AE48" s="158">
        <v>69</v>
      </c>
      <c r="AF48" s="368"/>
    </row>
    <row r="49" spans="1:32" s="177" customFormat="1" ht="12.75" customHeight="1" x14ac:dyDescent="0.2">
      <c r="A49" s="233"/>
      <c r="B49" s="234"/>
      <c r="C49" s="235"/>
      <c r="D49" s="236"/>
      <c r="E49" s="157"/>
      <c r="F49" s="157"/>
      <c r="G49" s="236"/>
      <c r="H49" s="233"/>
      <c r="I49" s="234"/>
      <c r="J49" s="234"/>
      <c r="K49" s="237"/>
      <c r="L49" s="238"/>
      <c r="M49" s="398"/>
      <c r="N49" s="398"/>
      <c r="O49" s="239"/>
      <c r="P49" s="240"/>
      <c r="Q49" s="240"/>
      <c r="R49" s="241"/>
      <c r="S49" s="234"/>
      <c r="T49" s="240"/>
      <c r="U49" s="242"/>
      <c r="V49" s="240"/>
      <c r="W49" s="241"/>
      <c r="X49" s="240"/>
      <c r="Y49" s="239"/>
      <c r="Z49" s="234"/>
      <c r="AA49" s="238"/>
      <c r="AB49" s="234"/>
      <c r="AC49" s="240"/>
      <c r="AD49" s="240"/>
      <c r="AE49" s="240"/>
      <c r="AF49" s="234"/>
    </row>
    <row r="50" spans="1:32" s="379" customFormat="1" ht="27.75" customHeight="1" x14ac:dyDescent="0.2">
      <c r="A50" s="365">
        <v>118</v>
      </c>
      <c r="B50" s="366">
        <v>1</v>
      </c>
      <c r="C50" s="367"/>
      <c r="D50" s="245" t="s">
        <v>87</v>
      </c>
      <c r="E50" s="158">
        <v>4</v>
      </c>
      <c r="F50" s="158">
        <v>4</v>
      </c>
      <c r="G50" s="203"/>
      <c r="H50" s="365">
        <v>116</v>
      </c>
      <c r="I50" s="366">
        <v>2</v>
      </c>
      <c r="J50" s="368"/>
      <c r="K50" s="247">
        <f>H50-A50</f>
        <v>-2</v>
      </c>
      <c r="L50" s="428">
        <f>SUM(K50/A50*100)</f>
        <v>-1.6949152542372881</v>
      </c>
      <c r="M50" s="411">
        <f>SUM(A50+P50-S50-U50-X50)</f>
        <v>117</v>
      </c>
      <c r="N50" s="412">
        <f>SUM(H50-M50)</f>
        <v>-1</v>
      </c>
      <c r="O50" s="371"/>
      <c r="P50" s="344">
        <v>0</v>
      </c>
      <c r="Q50" s="372">
        <v>0</v>
      </c>
      <c r="R50" s="346"/>
      <c r="S50" s="373">
        <v>1</v>
      </c>
      <c r="T50" s="372">
        <v>0</v>
      </c>
      <c r="U50" s="374">
        <v>0</v>
      </c>
      <c r="V50" s="372">
        <v>0</v>
      </c>
      <c r="W50" s="349"/>
      <c r="X50" s="158">
        <v>0</v>
      </c>
      <c r="Y50" s="371"/>
      <c r="Z50" s="375">
        <v>62</v>
      </c>
      <c r="AA50" s="366">
        <v>14</v>
      </c>
      <c r="AB50" s="368"/>
      <c r="AC50" s="380">
        <v>0</v>
      </c>
      <c r="AD50" s="372">
        <v>1</v>
      </c>
      <c r="AE50" s="158">
        <v>43</v>
      </c>
      <c r="AF50" s="368"/>
    </row>
    <row r="51" spans="1:32" s="177" customFormat="1" ht="12.75" customHeight="1" x14ac:dyDescent="0.2">
      <c r="A51" s="233"/>
      <c r="B51" s="234"/>
      <c r="C51" s="235"/>
      <c r="D51" s="236"/>
      <c r="E51" s="157"/>
      <c r="F51" s="157"/>
      <c r="G51" s="236"/>
      <c r="H51" s="233"/>
      <c r="I51" s="234"/>
      <c r="J51" s="234"/>
      <c r="K51" s="237"/>
      <c r="L51" s="238"/>
      <c r="M51" s="398"/>
      <c r="N51" s="398"/>
      <c r="O51" s="239"/>
      <c r="P51" s="240"/>
      <c r="Q51" s="240"/>
      <c r="R51" s="241"/>
      <c r="S51" s="234"/>
      <c r="T51" s="240"/>
      <c r="U51" s="242"/>
      <c r="V51" s="240"/>
      <c r="W51" s="241"/>
      <c r="X51" s="240"/>
      <c r="Y51" s="239"/>
      <c r="Z51" s="234"/>
      <c r="AA51" s="238"/>
      <c r="AB51" s="234"/>
      <c r="AC51" s="240"/>
      <c r="AD51" s="240"/>
      <c r="AE51" s="240"/>
      <c r="AF51" s="234"/>
    </row>
    <row r="52" spans="1:32" s="177" customFormat="1" ht="21.75" customHeight="1" x14ac:dyDescent="0.2">
      <c r="A52" s="303">
        <f>SUM(A50,A48,A46,A44,A40)</f>
        <v>827</v>
      </c>
      <c r="B52" s="304">
        <f>SUM(B50,B48,B46,B44,B40)</f>
        <v>64</v>
      </c>
      <c r="C52" s="229"/>
      <c r="D52" s="305" t="s">
        <v>84</v>
      </c>
      <c r="E52" s="307">
        <f>SUM(E50,E48,E46,E44,E40)</f>
        <v>31</v>
      </c>
      <c r="F52" s="307">
        <f>SUM(F50,F48,F46,F44,F40)</f>
        <v>31</v>
      </c>
      <c r="G52" s="230"/>
      <c r="H52" s="303">
        <f>SUM(H50,H48,H46,H44,H40)</f>
        <v>817</v>
      </c>
      <c r="I52" s="304">
        <f>SUM(I50,I48,I46,I44,I40)</f>
        <v>65</v>
      </c>
      <c r="J52" s="231"/>
      <c r="K52" s="308">
        <f>H52-A52</f>
        <v>-10</v>
      </c>
      <c r="L52" s="420">
        <f>SUM(K52/A52*100)</f>
        <v>-1.2091898428053205</v>
      </c>
      <c r="M52" s="413">
        <f>SUM(A52+P52-S52-U52-X52)</f>
        <v>819</v>
      </c>
      <c r="N52" s="412">
        <f>SUM(H52-M52)</f>
        <v>-2</v>
      </c>
      <c r="O52" s="232"/>
      <c r="P52" s="310">
        <f>SUM(P50,P48,P46,P44,P40)</f>
        <v>6</v>
      </c>
      <c r="Q52" s="311">
        <f>SUM(Q50,Q48,Q46,Q44,Q40)</f>
        <v>0</v>
      </c>
      <c r="R52" s="312"/>
      <c r="S52" s="313">
        <f>SUM(S50,S48,S46,S44,S40)</f>
        <v>10</v>
      </c>
      <c r="T52" s="311">
        <f>SUM(T50,T48,T46,T44,T40)</f>
        <v>0</v>
      </c>
      <c r="U52" s="314">
        <f>SUM(U50,U48,U46,U44,U40)</f>
        <v>3</v>
      </c>
      <c r="V52" s="311">
        <f>SUM(V50,V48,V46,V44,V40)</f>
        <v>0</v>
      </c>
      <c r="W52" s="315"/>
      <c r="X52" s="307">
        <f>SUM(X50,X48,X46,X44,X40)</f>
        <v>1</v>
      </c>
      <c r="Y52" s="232"/>
      <c r="Z52" s="316">
        <f>SUM(Z40,Z44,Z46,Z48,Z50)/5</f>
        <v>62.3</v>
      </c>
      <c r="AA52" s="304">
        <f>SUM(AA40,AA44,AA46,AA48,AA50)/5</f>
        <v>12.7</v>
      </c>
      <c r="AB52" s="231"/>
      <c r="AC52" s="316">
        <f>SUM(AC40,AC44,AC46,AC48,AC50)/5</f>
        <v>7.6</v>
      </c>
      <c r="AD52" s="358">
        <f>SUM(AD40,AD44,AD46,AD48,AD50)/5</f>
        <v>1.9</v>
      </c>
      <c r="AE52" s="304">
        <f>SUM(AE40,AE44,AE46,AE48,AE50)/5</f>
        <v>37.4</v>
      </c>
      <c r="AF52" s="231"/>
    </row>
    <row r="53" spans="1:32" ht="10.5" customHeight="1" x14ac:dyDescent="0.2">
      <c r="A53" s="381"/>
      <c r="B53" s="223"/>
      <c r="C53" s="200"/>
      <c r="D53" s="382"/>
      <c r="E53" s="383"/>
      <c r="F53" s="383"/>
      <c r="G53" s="203"/>
      <c r="H53" s="381"/>
      <c r="I53" s="223"/>
      <c r="J53" s="204"/>
      <c r="K53" s="384"/>
      <c r="L53" s="385"/>
      <c r="M53" s="401"/>
      <c r="N53" s="401"/>
      <c r="O53" s="284"/>
      <c r="P53" s="386"/>
      <c r="Q53" s="218"/>
      <c r="R53" s="219"/>
      <c r="S53" s="223"/>
      <c r="T53" s="218"/>
      <c r="U53" s="387"/>
      <c r="V53" s="218"/>
      <c r="W53" s="219"/>
      <c r="X53" s="218"/>
      <c r="Y53" s="192"/>
      <c r="Z53" s="223"/>
      <c r="AA53" s="223"/>
      <c r="AB53" s="204"/>
      <c r="AC53" s="218"/>
      <c r="AD53" s="218"/>
      <c r="AE53" s="218"/>
      <c r="AF53" s="204"/>
    </row>
    <row r="54" spans="1:32" s="177" customFormat="1" ht="12.75" customHeight="1" thickBot="1" x14ac:dyDescent="0.25">
      <c r="A54" s="233"/>
      <c r="B54" s="234"/>
      <c r="C54" s="235"/>
      <c r="D54" s="236"/>
      <c r="E54" s="157"/>
      <c r="F54" s="157"/>
      <c r="G54" s="236"/>
      <c r="H54" s="233"/>
      <c r="I54" s="234"/>
      <c r="J54" s="234"/>
      <c r="K54" s="237"/>
      <c r="L54" s="238"/>
      <c r="M54" s="398"/>
      <c r="N54" s="398"/>
      <c r="O54" s="239"/>
      <c r="P54" s="240"/>
      <c r="Q54" s="240"/>
      <c r="R54" s="241"/>
      <c r="S54" s="234"/>
      <c r="T54" s="240"/>
      <c r="U54" s="242"/>
      <c r="V54" s="240"/>
      <c r="W54" s="241"/>
      <c r="X54" s="240"/>
      <c r="Y54" s="239"/>
      <c r="Z54" s="234"/>
      <c r="AA54" s="238"/>
      <c r="AB54" s="234"/>
      <c r="AC54" s="240"/>
      <c r="AD54" s="240"/>
      <c r="AE54" s="240"/>
      <c r="AF54" s="234"/>
    </row>
    <row r="55" spans="1:32" s="275" customFormat="1" ht="22.5" customHeight="1" thickBot="1" x14ac:dyDescent="0.25">
      <c r="A55" s="168">
        <f>SUM(A50,A48,A46,A44,A40,A38,A32,A30)</f>
        <v>8698</v>
      </c>
      <c r="B55" s="169">
        <f>SUM(B50,B48,B46,B44,B40,B38,B32,B30)</f>
        <v>714</v>
      </c>
      <c r="C55" s="264"/>
      <c r="D55" s="124" t="s">
        <v>52</v>
      </c>
      <c r="E55" s="169">
        <f>SUM(E50,E48,E46,E44,E40,E38,E32,E30)</f>
        <v>309</v>
      </c>
      <c r="F55" s="169"/>
      <c r="G55" s="159"/>
      <c r="H55" s="168">
        <f>SUM(H50,H48,H46,H44,H40,H38,H32,H30)</f>
        <v>8529</v>
      </c>
      <c r="I55" s="169">
        <f>SUM(I50,I48,I46,I44,I40,I38,I32,I30)</f>
        <v>709</v>
      </c>
      <c r="J55" s="265"/>
      <c r="K55" s="422">
        <f>SUM(K50,K48,K46,K44,K40,K38,K32,K30)</f>
        <v>-169</v>
      </c>
      <c r="L55" s="424">
        <f>SUM(K55/A55*100)</f>
        <v>-1.9429753966429062</v>
      </c>
      <c r="M55" s="423">
        <f>SUM(A55+P55-S55-U55-X55)</f>
        <v>8526</v>
      </c>
      <c r="N55" s="412">
        <f>SUM(H55-M55)</f>
        <v>3</v>
      </c>
      <c r="O55" s="268"/>
      <c r="P55" s="168">
        <f>SUM(P50,P48,P46,P44,P40,P38,P32,P30)</f>
        <v>48</v>
      </c>
      <c r="Q55" s="172">
        <f>SUM(Q50,Q48,Q46,Q44,Q40,Q38,Q32,Q30)</f>
        <v>0</v>
      </c>
      <c r="R55" s="137" t="s">
        <v>0</v>
      </c>
      <c r="S55" s="172">
        <f>SUM(S50,S48,S46,S44,S40,S38,S32,S30)</f>
        <v>107</v>
      </c>
      <c r="T55" s="172">
        <f>SUM(T50,T48,T46,T44,T40,T38,T32,T30)</f>
        <v>0</v>
      </c>
      <c r="U55" s="172">
        <f>SUM(U50,U48,U46,U44,U40,U38,U32,U30)</f>
        <v>86</v>
      </c>
      <c r="V55" s="172">
        <f>SUM(V50,V48,V46,V44,V40,V38,V32,V30)</f>
        <v>0</v>
      </c>
      <c r="W55" s="137" t="s">
        <v>0</v>
      </c>
      <c r="X55" s="169">
        <f>SUM(X50,X48,X46,X44,X40,X38,X32,X30)</f>
        <v>27</v>
      </c>
      <c r="Y55" s="268"/>
      <c r="Z55" s="271">
        <f>SUM(Z52,Z38,Z32,Z30)/4</f>
        <v>69.723026315789468</v>
      </c>
      <c r="AA55" s="273">
        <f>SUM(AA52,AA38,AA32,AA30)/4</f>
        <v>18.201315789473686</v>
      </c>
      <c r="AB55" s="265"/>
      <c r="AC55" s="271">
        <v>51</v>
      </c>
      <c r="AD55" s="272">
        <f>SUM(AD52,AD38,AD32,AD30)/4</f>
        <v>2.9611111111111108</v>
      </c>
      <c r="AE55" s="273">
        <f>SUM(AE52,AE38,AE30,AE32)/4</f>
        <v>61.836111111111109</v>
      </c>
      <c r="AF55" s="274"/>
    </row>
    <row r="56" spans="1:32" s="182" customFormat="1" x14ac:dyDescent="0.2">
      <c r="A56" s="276"/>
      <c r="B56" s="277"/>
      <c r="C56" s="278"/>
      <c r="D56" s="279"/>
      <c r="E56" s="277"/>
      <c r="F56" s="279"/>
      <c r="G56" s="280"/>
      <c r="H56" s="276"/>
      <c r="I56" s="281"/>
      <c r="J56" s="281"/>
      <c r="K56" s="282" t="s">
        <v>30</v>
      </c>
      <c r="L56" s="283" t="s">
        <v>0</v>
      </c>
      <c r="M56" s="401"/>
      <c r="N56" s="401"/>
      <c r="O56" s="284"/>
      <c r="P56" s="285"/>
      <c r="Q56" s="285"/>
      <c r="R56" s="285"/>
      <c r="S56" s="285"/>
      <c r="T56" s="285"/>
      <c r="U56" s="285"/>
      <c r="V56" s="285"/>
      <c r="W56" s="285"/>
      <c r="X56" s="285"/>
      <c r="Y56" s="284"/>
      <c r="Z56" s="276" t="s">
        <v>31</v>
      </c>
      <c r="AA56" s="286" t="s">
        <v>31</v>
      </c>
      <c r="AB56" s="281"/>
      <c r="AC56" s="430" t="s">
        <v>32</v>
      </c>
      <c r="AD56" s="430"/>
      <c r="AE56" s="430"/>
      <c r="AF56" s="281"/>
    </row>
    <row r="57" spans="1:32" s="182" customFormat="1" x14ac:dyDescent="0.2">
      <c r="A57" s="276"/>
      <c r="B57" s="277"/>
      <c r="C57" s="277"/>
      <c r="D57" s="279"/>
      <c r="E57" s="277" t="s">
        <v>0</v>
      </c>
      <c r="F57" s="279"/>
      <c r="G57" s="279"/>
      <c r="H57" s="276"/>
      <c r="I57" s="281"/>
      <c r="J57" s="281"/>
      <c r="K57" s="599" t="s">
        <v>33</v>
      </c>
      <c r="L57" s="599"/>
      <c r="M57" s="401"/>
      <c r="N57" s="401"/>
      <c r="O57" s="284"/>
      <c r="P57" s="285"/>
      <c r="Q57" s="285"/>
      <c r="R57" s="285"/>
      <c r="S57" s="285"/>
      <c r="T57" s="285"/>
      <c r="U57" s="285"/>
      <c r="V57" s="285"/>
      <c r="W57" s="285"/>
      <c r="X57" s="285"/>
      <c r="Y57" s="284"/>
      <c r="Z57" s="289"/>
      <c r="AA57" s="286"/>
      <c r="AB57" s="281"/>
      <c r="AC57" s="429" t="s">
        <v>0</v>
      </c>
      <c r="AD57" s="290"/>
      <c r="AE57" s="290"/>
      <c r="AF57" s="281"/>
    </row>
    <row r="58" spans="1:32" x14ac:dyDescent="0.2">
      <c r="E58" s="176" t="s">
        <v>0</v>
      </c>
      <c r="H58" s="176" t="s">
        <v>0</v>
      </c>
      <c r="K58" s="291" t="s">
        <v>0</v>
      </c>
    </row>
    <row r="59" spans="1:32" x14ac:dyDescent="0.2">
      <c r="E59" s="176" t="s">
        <v>0</v>
      </c>
    </row>
    <row r="60" spans="1:32" x14ac:dyDescent="0.2">
      <c r="E60" s="176" t="s">
        <v>0</v>
      </c>
    </row>
  </sheetData>
  <mergeCells count="9">
    <mergeCell ref="K57:L57"/>
    <mergeCell ref="Y7:AF7"/>
    <mergeCell ref="D8:D9"/>
    <mergeCell ref="E8:F8"/>
    <mergeCell ref="H8:I8"/>
    <mergeCell ref="K8:L8"/>
    <mergeCell ref="N8:N9"/>
    <mergeCell ref="P8:X8"/>
    <mergeCell ref="Z8:AE8"/>
  </mergeCell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8BC10-80FE-4C54-9CE9-545BEE6BE625}">
  <dimension ref="A1:AI60"/>
  <sheetViews>
    <sheetView workbookViewId="0">
      <pane xSplit="4" ySplit="10" topLeftCell="O35" activePane="bottomRight" state="frozen"/>
      <selection pane="topRight" activeCell="E1" sqref="E1"/>
      <selection pane="bottomLeft" activeCell="A9" sqref="A9"/>
      <selection pane="bottomRight" activeCell="D11" sqref="D11"/>
    </sheetView>
  </sheetViews>
  <sheetFormatPr defaultRowHeight="12.75" x14ac:dyDescent="0.2"/>
  <cols>
    <col min="1" max="1" width="11.83203125" style="176" customWidth="1"/>
    <col min="2" max="2" width="5.1640625" style="176" customWidth="1"/>
    <col min="3" max="3" width="1.6640625" style="176" customWidth="1"/>
    <col min="4" max="4" width="38.83203125" style="176" customWidth="1"/>
    <col min="5" max="5" width="10.83203125" style="176" customWidth="1"/>
    <col min="6" max="6" width="10.1640625" style="176" customWidth="1"/>
    <col min="7" max="7" width="1.83203125" style="176" customWidth="1"/>
    <col min="8" max="8" width="6.6640625" style="176" customWidth="1"/>
    <col min="9" max="9" width="7" style="176" customWidth="1"/>
    <col min="10" max="10" width="1.6640625" style="176" customWidth="1"/>
    <col min="11" max="11" width="5.33203125" style="176" customWidth="1"/>
    <col min="12" max="12" width="5.83203125" style="176" customWidth="1"/>
    <col min="13" max="13" width="14.6640625" style="392" customWidth="1"/>
    <col min="14" max="14" width="15.83203125" style="392" customWidth="1"/>
    <col min="15" max="15" width="3.5" style="176" customWidth="1"/>
    <col min="16" max="24" width="5.5" style="176" customWidth="1"/>
    <col min="25" max="25" width="3.5" style="176" customWidth="1"/>
    <col min="26" max="26" width="12.5" style="176" customWidth="1"/>
    <col min="27" max="27" width="12.6640625" style="176" customWidth="1"/>
    <col min="28" max="28" width="1.5" style="176" customWidth="1"/>
    <col min="29" max="31" width="12.5" style="176" customWidth="1"/>
    <col min="32" max="32" width="1.5" style="176" customWidth="1"/>
    <col min="33" max="16384" width="9.33203125" style="176"/>
  </cols>
  <sheetData>
    <row r="1" spans="1:34" ht="15" customHeight="1" x14ac:dyDescent="0.2">
      <c r="A1" s="175"/>
    </row>
    <row r="2" spans="1:34" ht="15" customHeight="1" x14ac:dyDescent="0.2">
      <c r="A2" s="175"/>
    </row>
    <row r="3" spans="1:34" ht="15" customHeight="1" x14ac:dyDescent="0.2">
      <c r="A3" s="175"/>
    </row>
    <row r="4" spans="1:34" ht="15" customHeight="1" x14ac:dyDescent="0.2">
      <c r="A4" s="175"/>
    </row>
    <row r="5" spans="1:34" ht="15" customHeight="1" x14ac:dyDescent="0.2">
      <c r="A5" s="175"/>
    </row>
    <row r="6" spans="1:34" ht="15" customHeight="1" x14ac:dyDescent="0.2">
      <c r="A6" s="175"/>
    </row>
    <row r="7" spans="1:34" ht="12.75" customHeight="1" x14ac:dyDescent="0.2">
      <c r="A7" s="178"/>
      <c r="B7" s="178"/>
      <c r="C7" s="178"/>
      <c r="D7" s="178"/>
      <c r="E7" s="178"/>
      <c r="F7" s="178"/>
      <c r="G7" s="178"/>
      <c r="H7" s="178"/>
      <c r="I7" s="178"/>
      <c r="J7" s="178"/>
      <c r="K7" s="179"/>
      <c r="L7" s="179"/>
      <c r="M7" s="393"/>
      <c r="N7" s="393"/>
      <c r="O7" s="178"/>
      <c r="P7" s="179"/>
      <c r="Q7" s="179"/>
      <c r="R7" s="179"/>
      <c r="S7" s="179"/>
      <c r="T7" s="179"/>
      <c r="U7" s="179"/>
      <c r="V7" s="179"/>
      <c r="W7" s="179"/>
      <c r="X7" s="179"/>
      <c r="Y7" s="582"/>
      <c r="Z7" s="582"/>
      <c r="AA7" s="582"/>
      <c r="AB7" s="582"/>
      <c r="AC7" s="582"/>
      <c r="AD7" s="582"/>
      <c r="AE7" s="582"/>
      <c r="AF7" s="582"/>
    </row>
    <row r="8" spans="1:34" s="182" customFormat="1" ht="30" customHeight="1" x14ac:dyDescent="0.2">
      <c r="A8" s="394" t="s">
        <v>90</v>
      </c>
      <c r="B8" s="181"/>
      <c r="C8" s="30"/>
      <c r="D8" s="600" t="s">
        <v>70</v>
      </c>
      <c r="E8" s="602" t="s">
        <v>71</v>
      </c>
      <c r="F8" s="603"/>
      <c r="G8" s="31"/>
      <c r="H8" s="604" t="s">
        <v>99</v>
      </c>
      <c r="I8" s="605"/>
      <c r="J8" s="30"/>
      <c r="K8" s="606" t="s">
        <v>37</v>
      </c>
      <c r="L8" s="607"/>
      <c r="M8" s="403" t="s">
        <v>98</v>
      </c>
      <c r="N8" s="591" t="s">
        <v>102</v>
      </c>
      <c r="O8" s="32"/>
      <c r="P8" s="593" t="s">
        <v>92</v>
      </c>
      <c r="Q8" s="594"/>
      <c r="R8" s="594"/>
      <c r="S8" s="594"/>
      <c r="T8" s="594"/>
      <c r="U8" s="594"/>
      <c r="V8" s="594"/>
      <c r="W8" s="594"/>
      <c r="X8" s="595"/>
      <c r="Y8" s="32"/>
      <c r="Z8" s="596" t="s">
        <v>69</v>
      </c>
      <c r="AA8" s="609"/>
      <c r="AB8" s="610"/>
      <c r="AC8" s="610"/>
      <c r="AD8" s="610"/>
      <c r="AE8" s="610"/>
      <c r="AF8" s="30"/>
    </row>
    <row r="9" spans="1:34" s="182" customFormat="1" ht="38.25" x14ac:dyDescent="0.2">
      <c r="A9" s="183" t="s">
        <v>19</v>
      </c>
      <c r="B9" s="184" t="s">
        <v>47</v>
      </c>
      <c r="C9" s="185"/>
      <c r="D9" s="601"/>
      <c r="E9" s="425" t="s">
        <v>72</v>
      </c>
      <c r="F9" s="426" t="s">
        <v>100</v>
      </c>
      <c r="G9" s="187"/>
      <c r="H9" s="188" t="s">
        <v>20</v>
      </c>
      <c r="I9" s="184" t="s">
        <v>47</v>
      </c>
      <c r="J9" s="189"/>
      <c r="K9" s="190" t="s">
        <v>38</v>
      </c>
      <c r="L9" s="191" t="s">
        <v>18</v>
      </c>
      <c r="M9" s="404" t="s">
        <v>103</v>
      </c>
      <c r="N9" s="608"/>
      <c r="O9" s="192"/>
      <c r="P9" s="46" t="s">
        <v>21</v>
      </c>
      <c r="Q9" s="193" t="s">
        <v>22</v>
      </c>
      <c r="R9" s="194" t="s">
        <v>23</v>
      </c>
      <c r="S9" s="48" t="s">
        <v>24</v>
      </c>
      <c r="T9" s="193" t="s">
        <v>25</v>
      </c>
      <c r="U9" s="48" t="s">
        <v>26</v>
      </c>
      <c r="V9" s="193" t="s">
        <v>27</v>
      </c>
      <c r="W9" s="143" t="s">
        <v>28</v>
      </c>
      <c r="X9" s="49" t="s">
        <v>29</v>
      </c>
      <c r="Y9" s="192"/>
      <c r="Z9" s="195" t="s">
        <v>64</v>
      </c>
      <c r="AA9" s="195" t="s">
        <v>51</v>
      </c>
      <c r="AB9" s="189"/>
      <c r="AC9" s="195" t="s">
        <v>65</v>
      </c>
      <c r="AD9" s="195" t="s">
        <v>49</v>
      </c>
      <c r="AE9" s="195" t="s">
        <v>66</v>
      </c>
      <c r="AF9" s="189"/>
    </row>
    <row r="10" spans="1:34" s="182" customFormat="1" x14ac:dyDescent="0.2">
      <c r="A10" s="33"/>
      <c r="B10" s="185"/>
      <c r="C10" s="185"/>
      <c r="D10" s="187"/>
      <c r="E10" s="185"/>
      <c r="F10" s="187"/>
      <c r="G10" s="187"/>
      <c r="H10" s="189"/>
      <c r="I10" s="189"/>
      <c r="J10" s="189"/>
      <c r="K10" s="196"/>
      <c r="L10" s="197"/>
      <c r="M10" s="395"/>
      <c r="N10" s="395"/>
      <c r="O10" s="396"/>
      <c r="P10" s="24"/>
      <c r="Q10" s="198"/>
      <c r="R10" s="198"/>
      <c r="S10" s="23"/>
      <c r="T10" s="198"/>
      <c r="U10" s="23"/>
      <c r="V10" s="198"/>
      <c r="W10" s="23"/>
      <c r="X10" s="25"/>
      <c r="Y10" s="192"/>
      <c r="Z10" s="187"/>
      <c r="AA10" s="187"/>
      <c r="AB10" s="189"/>
      <c r="AC10" s="185"/>
      <c r="AD10" s="185"/>
      <c r="AE10" s="185"/>
      <c r="AF10" s="189"/>
    </row>
    <row r="11" spans="1:34" ht="21.75" customHeight="1" x14ac:dyDescent="0.2">
      <c r="A11" s="60">
        <v>220</v>
      </c>
      <c r="B11" s="199">
        <v>37</v>
      </c>
      <c r="C11" s="200"/>
      <c r="D11" s="201" t="s">
        <v>1</v>
      </c>
      <c r="E11" s="155">
        <v>9</v>
      </c>
      <c r="F11" s="155">
        <v>9</v>
      </c>
      <c r="G11" s="203"/>
      <c r="H11" s="60">
        <v>206</v>
      </c>
      <c r="I11" s="199">
        <v>35</v>
      </c>
      <c r="J11" s="204"/>
      <c r="K11" s="205">
        <f t="shared" ref="K11:K30" si="0">H11-A11</f>
        <v>-14</v>
      </c>
      <c r="L11" s="206">
        <f>SUM(K11/A11*100)</f>
        <v>-6.3636363636363633</v>
      </c>
      <c r="M11" s="417">
        <f>SUM(A11+P11-S11-U11-X11)</f>
        <v>207</v>
      </c>
      <c r="N11" s="406">
        <f>SUM(H11-M11)</f>
        <v>-1</v>
      </c>
      <c r="O11" s="192"/>
      <c r="P11" s="80">
        <v>7</v>
      </c>
      <c r="Q11" s="207">
        <v>1</v>
      </c>
      <c r="R11" s="132"/>
      <c r="S11" s="208">
        <v>10</v>
      </c>
      <c r="T11" s="218">
        <v>2</v>
      </c>
      <c r="U11" s="209">
        <v>9</v>
      </c>
      <c r="V11" s="207">
        <v>16</v>
      </c>
      <c r="W11" s="132"/>
      <c r="X11" s="210">
        <v>1</v>
      </c>
      <c r="Y11" s="192"/>
      <c r="Z11" s="202">
        <v>73</v>
      </c>
      <c r="AA11" s="199">
        <v>21</v>
      </c>
      <c r="AB11" s="204"/>
      <c r="AC11" s="202">
        <v>40</v>
      </c>
      <c r="AD11" s="211">
        <v>10</v>
      </c>
      <c r="AE11" s="199">
        <v>67</v>
      </c>
      <c r="AF11" s="204"/>
      <c r="AH11" s="212" t="s">
        <v>0</v>
      </c>
    </row>
    <row r="12" spans="1:34" ht="21.75" customHeight="1" x14ac:dyDescent="0.2">
      <c r="A12" s="44">
        <v>447</v>
      </c>
      <c r="B12" s="213">
        <v>37</v>
      </c>
      <c r="C12" s="200"/>
      <c r="D12" s="214" t="s">
        <v>2</v>
      </c>
      <c r="E12" s="156">
        <v>15</v>
      </c>
      <c r="F12" s="156">
        <v>15</v>
      </c>
      <c r="G12" s="203"/>
      <c r="H12" s="44">
        <v>442</v>
      </c>
      <c r="I12" s="213">
        <v>38</v>
      </c>
      <c r="J12" s="204"/>
      <c r="K12" s="216">
        <f t="shared" si="0"/>
        <v>-5</v>
      </c>
      <c r="L12" s="217">
        <f>SUM(K12/A12*100)</f>
        <v>-1.1185682326621924</v>
      </c>
      <c r="M12" s="427">
        <f t="shared" ref="M12:M37" si="1">SUM(A12+P12-S12-U12-X12)</f>
        <v>443</v>
      </c>
      <c r="N12" s="408">
        <f t="shared" ref="N12:N52" si="2">SUM(H12-M12)</f>
        <v>-1</v>
      </c>
      <c r="O12" s="192"/>
      <c r="P12" s="38">
        <v>22</v>
      </c>
      <c r="Q12" s="218">
        <v>2</v>
      </c>
      <c r="R12" s="219"/>
      <c r="S12" s="220">
        <v>15</v>
      </c>
      <c r="T12" s="218">
        <v>4</v>
      </c>
      <c r="U12" s="221">
        <v>10</v>
      </c>
      <c r="V12" s="218">
        <v>9</v>
      </c>
      <c r="W12" s="219"/>
      <c r="X12" s="222">
        <v>1</v>
      </c>
      <c r="Y12" s="192"/>
      <c r="Z12" s="215">
        <v>69</v>
      </c>
      <c r="AA12" s="213">
        <v>19</v>
      </c>
      <c r="AB12" s="204"/>
      <c r="AC12" s="215">
        <v>57</v>
      </c>
      <c r="AD12" s="223">
        <v>10</v>
      </c>
      <c r="AE12" s="213">
        <v>60</v>
      </c>
      <c r="AF12" s="204"/>
    </row>
    <row r="13" spans="1:34" ht="21.75" customHeight="1" x14ac:dyDescent="0.2">
      <c r="A13" s="44">
        <v>262</v>
      </c>
      <c r="B13" s="213">
        <v>16</v>
      </c>
      <c r="C13" s="200"/>
      <c r="D13" s="214" t="s">
        <v>35</v>
      </c>
      <c r="E13" s="156">
        <v>10</v>
      </c>
      <c r="F13" s="156">
        <v>9</v>
      </c>
      <c r="G13" s="203"/>
      <c r="H13" s="44">
        <v>257</v>
      </c>
      <c r="I13" s="213">
        <v>14</v>
      </c>
      <c r="J13" s="204"/>
      <c r="K13" s="216">
        <f t="shared" si="0"/>
        <v>-5</v>
      </c>
      <c r="L13" s="217">
        <f t="shared" ref="L13:L21" si="3">SUM(K13/A13*100)</f>
        <v>-1.9083969465648856</v>
      </c>
      <c r="M13" s="427">
        <f t="shared" si="1"/>
        <v>253</v>
      </c>
      <c r="N13" s="408">
        <f t="shared" si="2"/>
        <v>4</v>
      </c>
      <c r="O13" s="192"/>
      <c r="P13" s="38">
        <v>7</v>
      </c>
      <c r="Q13" s="218">
        <v>0</v>
      </c>
      <c r="R13" s="219"/>
      <c r="S13" s="224">
        <v>12</v>
      </c>
      <c r="T13" s="218">
        <v>4</v>
      </c>
      <c r="U13" s="221">
        <v>4</v>
      </c>
      <c r="V13" s="218">
        <v>9</v>
      </c>
      <c r="W13" s="219"/>
      <c r="X13" s="222">
        <v>0</v>
      </c>
      <c r="Y13" s="192"/>
      <c r="Z13" s="215">
        <v>71</v>
      </c>
      <c r="AA13" s="213">
        <v>23</v>
      </c>
      <c r="AB13" s="204"/>
      <c r="AC13" s="293">
        <v>48</v>
      </c>
      <c r="AD13" s="223">
        <v>20</v>
      </c>
      <c r="AE13" s="213">
        <v>68</v>
      </c>
      <c r="AF13" s="204"/>
    </row>
    <row r="14" spans="1:34" ht="21.75" customHeight="1" x14ac:dyDescent="0.2">
      <c r="A14" s="44">
        <v>161</v>
      </c>
      <c r="B14" s="213">
        <v>29</v>
      </c>
      <c r="C14" s="200"/>
      <c r="D14" s="214" t="s">
        <v>36</v>
      </c>
      <c r="E14" s="156">
        <v>7</v>
      </c>
      <c r="F14" s="156">
        <v>7</v>
      </c>
      <c r="G14" s="203"/>
      <c r="H14" s="44">
        <v>158</v>
      </c>
      <c r="I14" s="213">
        <v>30</v>
      </c>
      <c r="J14" s="204"/>
      <c r="K14" s="216">
        <f t="shared" si="0"/>
        <v>-3</v>
      </c>
      <c r="L14" s="217">
        <f t="shared" si="3"/>
        <v>-1.8633540372670807</v>
      </c>
      <c r="M14" s="427">
        <f t="shared" si="1"/>
        <v>159</v>
      </c>
      <c r="N14" s="408">
        <f t="shared" si="2"/>
        <v>-1</v>
      </c>
      <c r="O14" s="192"/>
      <c r="P14" s="38">
        <v>8</v>
      </c>
      <c r="Q14" s="218">
        <v>1</v>
      </c>
      <c r="R14" s="219"/>
      <c r="S14" s="224">
        <v>6</v>
      </c>
      <c r="T14" s="218">
        <v>0</v>
      </c>
      <c r="U14" s="221">
        <v>4</v>
      </c>
      <c r="V14" s="218">
        <v>3</v>
      </c>
      <c r="W14" s="219"/>
      <c r="X14" s="222">
        <v>0</v>
      </c>
      <c r="Y14" s="192"/>
      <c r="Z14" s="215">
        <v>70</v>
      </c>
      <c r="AA14" s="213">
        <v>20</v>
      </c>
      <c r="AB14" s="204"/>
      <c r="AC14" s="215">
        <v>59</v>
      </c>
      <c r="AD14" s="225">
        <v>13</v>
      </c>
      <c r="AE14" s="226">
        <v>61</v>
      </c>
      <c r="AF14" s="204"/>
    </row>
    <row r="15" spans="1:34" ht="21.75" customHeight="1" x14ac:dyDescent="0.2">
      <c r="A15" s="44">
        <v>334</v>
      </c>
      <c r="B15" s="213">
        <v>23</v>
      </c>
      <c r="C15" s="200"/>
      <c r="D15" s="214" t="s">
        <v>3</v>
      </c>
      <c r="E15" s="156">
        <v>10</v>
      </c>
      <c r="F15" s="156">
        <v>10</v>
      </c>
      <c r="G15" s="203"/>
      <c r="H15" s="44">
        <v>326</v>
      </c>
      <c r="I15" s="213">
        <v>27</v>
      </c>
      <c r="J15" s="204"/>
      <c r="K15" s="216">
        <f t="shared" si="0"/>
        <v>-8</v>
      </c>
      <c r="L15" s="217">
        <f t="shared" si="3"/>
        <v>-2.3952095808383236</v>
      </c>
      <c r="M15" s="427">
        <f t="shared" si="1"/>
        <v>323</v>
      </c>
      <c r="N15" s="408">
        <f t="shared" si="2"/>
        <v>3</v>
      </c>
      <c r="O15" s="192"/>
      <c r="P15" s="38">
        <v>5</v>
      </c>
      <c r="Q15" s="218">
        <v>3</v>
      </c>
      <c r="R15" s="219"/>
      <c r="S15" s="220">
        <v>9</v>
      </c>
      <c r="T15" s="218">
        <v>1</v>
      </c>
      <c r="U15" s="221">
        <v>3</v>
      </c>
      <c r="V15" s="218">
        <v>10</v>
      </c>
      <c r="W15" s="219"/>
      <c r="X15" s="222">
        <v>4</v>
      </c>
      <c r="Y15" s="192"/>
      <c r="Z15" s="215">
        <v>72</v>
      </c>
      <c r="AA15" s="213">
        <v>20</v>
      </c>
      <c r="AB15" s="204"/>
      <c r="AC15" s="215">
        <v>56</v>
      </c>
      <c r="AD15" s="223">
        <v>16</v>
      </c>
      <c r="AE15" s="213">
        <v>67</v>
      </c>
      <c r="AF15" s="204"/>
    </row>
    <row r="16" spans="1:34" ht="21.75" customHeight="1" x14ac:dyDescent="0.2">
      <c r="A16" s="44">
        <v>345</v>
      </c>
      <c r="B16" s="213">
        <v>39</v>
      </c>
      <c r="C16" s="200"/>
      <c r="D16" s="214" t="s">
        <v>4</v>
      </c>
      <c r="E16" s="156">
        <v>17</v>
      </c>
      <c r="F16" s="156">
        <v>16</v>
      </c>
      <c r="G16" s="203"/>
      <c r="H16" s="44">
        <v>308</v>
      </c>
      <c r="I16" s="213">
        <v>35</v>
      </c>
      <c r="J16" s="204"/>
      <c r="K16" s="216">
        <f t="shared" si="0"/>
        <v>-37</v>
      </c>
      <c r="L16" s="217">
        <f t="shared" si="3"/>
        <v>-10.72463768115942</v>
      </c>
      <c r="M16" s="427">
        <f t="shared" si="1"/>
        <v>307</v>
      </c>
      <c r="N16" s="408">
        <f t="shared" si="2"/>
        <v>1</v>
      </c>
      <c r="O16" s="192"/>
      <c r="P16" s="38">
        <v>3</v>
      </c>
      <c r="Q16" s="218">
        <v>3</v>
      </c>
      <c r="R16" s="219"/>
      <c r="S16" s="224">
        <v>20</v>
      </c>
      <c r="T16" s="218">
        <v>2</v>
      </c>
      <c r="U16" s="227">
        <v>14</v>
      </c>
      <c r="V16" s="218">
        <v>13</v>
      </c>
      <c r="W16" s="219"/>
      <c r="X16" s="222">
        <v>7</v>
      </c>
      <c r="Y16" s="192"/>
      <c r="Z16" s="215">
        <v>72</v>
      </c>
      <c r="AA16" s="213">
        <v>23</v>
      </c>
      <c r="AB16" s="204"/>
      <c r="AC16" s="294">
        <v>60</v>
      </c>
      <c r="AD16" s="218">
        <v>14</v>
      </c>
      <c r="AE16" s="222">
        <v>67</v>
      </c>
      <c r="AF16" s="204"/>
    </row>
    <row r="17" spans="1:35" ht="21.75" customHeight="1" x14ac:dyDescent="0.2">
      <c r="A17" s="44">
        <v>672</v>
      </c>
      <c r="B17" s="213">
        <v>47</v>
      </c>
      <c r="C17" s="200"/>
      <c r="D17" s="214" t="s">
        <v>5</v>
      </c>
      <c r="E17" s="156">
        <v>22</v>
      </c>
      <c r="F17" s="156">
        <v>22</v>
      </c>
      <c r="G17" s="203"/>
      <c r="H17" s="44">
        <v>669</v>
      </c>
      <c r="I17" s="213">
        <v>46</v>
      </c>
      <c r="J17" s="204"/>
      <c r="K17" s="216">
        <f t="shared" si="0"/>
        <v>-3</v>
      </c>
      <c r="L17" s="217">
        <f t="shared" si="3"/>
        <v>-0.4464285714285714</v>
      </c>
      <c r="M17" s="427">
        <f t="shared" si="1"/>
        <v>669</v>
      </c>
      <c r="N17" s="408">
        <f t="shared" si="2"/>
        <v>0</v>
      </c>
      <c r="O17" s="192"/>
      <c r="P17" s="38">
        <v>26</v>
      </c>
      <c r="Q17" s="218">
        <v>2</v>
      </c>
      <c r="R17" s="219"/>
      <c r="S17" s="220">
        <v>14</v>
      </c>
      <c r="T17" s="218">
        <v>6</v>
      </c>
      <c r="U17" s="221">
        <v>12</v>
      </c>
      <c r="V17" s="218">
        <v>14</v>
      </c>
      <c r="W17" s="219"/>
      <c r="X17" s="222">
        <v>3</v>
      </c>
      <c r="Y17" s="192"/>
      <c r="Z17" s="215">
        <v>70</v>
      </c>
      <c r="AA17" s="213">
        <v>22</v>
      </c>
      <c r="AB17" s="204"/>
      <c r="AC17" s="228">
        <v>0</v>
      </c>
      <c r="AD17" s="223">
        <v>17</v>
      </c>
      <c r="AE17" s="213">
        <v>68</v>
      </c>
      <c r="AF17" s="204"/>
    </row>
    <row r="18" spans="1:35" ht="21.75" customHeight="1" x14ac:dyDescent="0.2">
      <c r="A18" s="44">
        <v>353</v>
      </c>
      <c r="B18" s="213">
        <v>33</v>
      </c>
      <c r="C18" s="200"/>
      <c r="D18" s="214" t="s">
        <v>6</v>
      </c>
      <c r="E18" s="156">
        <v>15</v>
      </c>
      <c r="F18" s="156">
        <v>13</v>
      </c>
      <c r="G18" s="203"/>
      <c r="H18" s="44">
        <v>309</v>
      </c>
      <c r="I18" s="213">
        <v>30</v>
      </c>
      <c r="J18" s="204"/>
      <c r="K18" s="216">
        <f t="shared" si="0"/>
        <v>-44</v>
      </c>
      <c r="L18" s="217">
        <f t="shared" si="3"/>
        <v>-12.464589235127479</v>
      </c>
      <c r="M18" s="427">
        <f t="shared" si="1"/>
        <v>313</v>
      </c>
      <c r="N18" s="408">
        <f t="shared" si="2"/>
        <v>-4</v>
      </c>
      <c r="O18" s="192"/>
      <c r="P18" s="38">
        <v>5</v>
      </c>
      <c r="Q18" s="218">
        <v>0</v>
      </c>
      <c r="R18" s="219"/>
      <c r="S18" s="224">
        <v>27</v>
      </c>
      <c r="T18" s="218">
        <v>3</v>
      </c>
      <c r="U18" s="221">
        <v>18</v>
      </c>
      <c r="V18" s="218">
        <v>16</v>
      </c>
      <c r="W18" s="219"/>
      <c r="X18" s="222">
        <v>0</v>
      </c>
      <c r="Y18" s="192"/>
      <c r="Z18" s="215">
        <v>71</v>
      </c>
      <c r="AA18" s="213">
        <v>23</v>
      </c>
      <c r="AB18" s="204"/>
      <c r="AC18" s="215">
        <v>40</v>
      </c>
      <c r="AD18" s="223">
        <v>13</v>
      </c>
      <c r="AE18" s="213">
        <v>63</v>
      </c>
      <c r="AF18" s="204"/>
    </row>
    <row r="19" spans="1:35" ht="21.75" customHeight="1" x14ac:dyDescent="0.2">
      <c r="A19" s="44">
        <v>611</v>
      </c>
      <c r="B19" s="213">
        <v>51</v>
      </c>
      <c r="C19" s="200"/>
      <c r="D19" s="214" t="s">
        <v>7</v>
      </c>
      <c r="E19" s="156">
        <v>18</v>
      </c>
      <c r="F19" s="156">
        <v>18</v>
      </c>
      <c r="G19" s="203"/>
      <c r="H19" s="44">
        <v>588</v>
      </c>
      <c r="I19" s="213">
        <v>52</v>
      </c>
      <c r="J19" s="204"/>
      <c r="K19" s="216">
        <f t="shared" si="0"/>
        <v>-23</v>
      </c>
      <c r="L19" s="217">
        <f t="shared" si="3"/>
        <v>-3.764320785597381</v>
      </c>
      <c r="M19" s="427">
        <f t="shared" si="1"/>
        <v>592</v>
      </c>
      <c r="N19" s="408">
        <f t="shared" si="2"/>
        <v>-4</v>
      </c>
      <c r="O19" s="192"/>
      <c r="P19" s="38">
        <v>17</v>
      </c>
      <c r="Q19" s="218">
        <v>7</v>
      </c>
      <c r="R19" s="219"/>
      <c r="S19" s="220">
        <v>18</v>
      </c>
      <c r="T19" s="218">
        <v>7</v>
      </c>
      <c r="U19" s="221">
        <v>7</v>
      </c>
      <c r="V19" s="218">
        <v>9</v>
      </c>
      <c r="W19" s="219"/>
      <c r="X19" s="222">
        <v>11</v>
      </c>
      <c r="Y19" s="192"/>
      <c r="Z19" s="215">
        <v>70</v>
      </c>
      <c r="AA19" s="213">
        <v>19</v>
      </c>
      <c r="AB19" s="204"/>
      <c r="AC19" s="215">
        <v>54</v>
      </c>
      <c r="AD19" s="218">
        <v>13</v>
      </c>
      <c r="AE19" s="222">
        <v>64</v>
      </c>
      <c r="AF19" s="204"/>
    </row>
    <row r="20" spans="1:35" ht="21.75" customHeight="1" x14ac:dyDescent="0.2">
      <c r="A20" s="44">
        <v>353</v>
      </c>
      <c r="B20" s="213">
        <v>46</v>
      </c>
      <c r="C20" s="200"/>
      <c r="D20" s="214" t="s">
        <v>8</v>
      </c>
      <c r="E20" s="156">
        <v>15</v>
      </c>
      <c r="F20" s="156">
        <v>14</v>
      </c>
      <c r="G20" s="203"/>
      <c r="H20" s="44">
        <v>333</v>
      </c>
      <c r="I20" s="213">
        <v>37</v>
      </c>
      <c r="J20" s="204"/>
      <c r="K20" s="216">
        <f t="shared" si="0"/>
        <v>-20</v>
      </c>
      <c r="L20" s="217">
        <f t="shared" si="3"/>
        <v>-5.6657223796034</v>
      </c>
      <c r="M20" s="427">
        <f t="shared" si="1"/>
        <v>333</v>
      </c>
      <c r="N20" s="408">
        <f t="shared" si="2"/>
        <v>0</v>
      </c>
      <c r="O20" s="192"/>
      <c r="P20" s="38">
        <v>9</v>
      </c>
      <c r="Q20" s="218">
        <v>0</v>
      </c>
      <c r="R20" s="219"/>
      <c r="S20" s="224">
        <v>10</v>
      </c>
      <c r="T20" s="218">
        <v>9</v>
      </c>
      <c r="U20" s="221">
        <v>18</v>
      </c>
      <c r="V20" s="218">
        <v>27</v>
      </c>
      <c r="W20" s="219"/>
      <c r="X20" s="222">
        <v>1</v>
      </c>
      <c r="Y20" s="192"/>
      <c r="Z20" s="215">
        <v>72</v>
      </c>
      <c r="AA20" s="213">
        <v>24</v>
      </c>
      <c r="AB20" s="204"/>
      <c r="AC20" s="215">
        <v>54</v>
      </c>
      <c r="AD20" s="223">
        <v>9</v>
      </c>
      <c r="AE20" s="213">
        <v>73</v>
      </c>
      <c r="AF20" s="204"/>
    </row>
    <row r="21" spans="1:35" ht="21.75" customHeight="1" x14ac:dyDescent="0.2">
      <c r="A21" s="44">
        <v>502</v>
      </c>
      <c r="B21" s="213">
        <v>27</v>
      </c>
      <c r="C21" s="200"/>
      <c r="D21" s="214" t="s">
        <v>9</v>
      </c>
      <c r="E21" s="156">
        <v>16</v>
      </c>
      <c r="F21" s="156">
        <v>16</v>
      </c>
      <c r="G21" s="203"/>
      <c r="H21" s="44">
        <v>487</v>
      </c>
      <c r="I21" s="213">
        <v>28</v>
      </c>
      <c r="J21" s="204"/>
      <c r="K21" s="216">
        <f t="shared" si="0"/>
        <v>-15</v>
      </c>
      <c r="L21" s="217">
        <f t="shared" si="3"/>
        <v>-2.9880478087649402</v>
      </c>
      <c r="M21" s="427">
        <f t="shared" si="1"/>
        <v>485</v>
      </c>
      <c r="N21" s="408">
        <f t="shared" si="2"/>
        <v>2</v>
      </c>
      <c r="O21" s="192"/>
      <c r="P21" s="38">
        <v>20</v>
      </c>
      <c r="Q21" s="218">
        <v>2</v>
      </c>
      <c r="R21" s="219"/>
      <c r="S21" s="224">
        <v>22</v>
      </c>
      <c r="T21" s="218">
        <v>1</v>
      </c>
      <c r="U21" s="227">
        <v>14</v>
      </c>
      <c r="V21" s="218">
        <v>12</v>
      </c>
      <c r="W21" s="219"/>
      <c r="X21" s="222">
        <v>1</v>
      </c>
      <c r="Y21" s="192"/>
      <c r="Z21" s="215">
        <v>72</v>
      </c>
      <c r="AA21" s="213">
        <v>21</v>
      </c>
      <c r="AB21" s="204"/>
      <c r="AC21" s="215">
        <v>66</v>
      </c>
      <c r="AD21" s="223">
        <v>13</v>
      </c>
      <c r="AE21" s="213">
        <v>63</v>
      </c>
      <c r="AF21" s="204"/>
    </row>
    <row r="22" spans="1:35" ht="21.75" customHeight="1" x14ac:dyDescent="0.2">
      <c r="A22" s="44">
        <v>407</v>
      </c>
      <c r="B22" s="213">
        <v>38</v>
      </c>
      <c r="C22" s="200"/>
      <c r="D22" s="214" t="s">
        <v>10</v>
      </c>
      <c r="E22" s="156">
        <v>15</v>
      </c>
      <c r="F22" s="156">
        <v>14</v>
      </c>
      <c r="G22" s="203"/>
      <c r="H22" s="44">
        <v>394</v>
      </c>
      <c r="I22" s="213">
        <v>39</v>
      </c>
      <c r="J22" s="204"/>
      <c r="K22" s="216">
        <f t="shared" si="0"/>
        <v>-13</v>
      </c>
      <c r="L22" s="217">
        <f>SUM(K22/A22*100)</f>
        <v>-3.1941031941031941</v>
      </c>
      <c r="M22" s="427">
        <f t="shared" si="1"/>
        <v>393</v>
      </c>
      <c r="N22" s="408">
        <f t="shared" si="2"/>
        <v>1</v>
      </c>
      <c r="O22" s="192"/>
      <c r="P22" s="38">
        <v>7</v>
      </c>
      <c r="Q22" s="218">
        <v>2</v>
      </c>
      <c r="R22" s="219"/>
      <c r="S22" s="224">
        <v>11</v>
      </c>
      <c r="T22" s="218">
        <v>4</v>
      </c>
      <c r="U22" s="221">
        <v>10</v>
      </c>
      <c r="V22" s="218">
        <v>5</v>
      </c>
      <c r="W22" s="219"/>
      <c r="X22" s="222">
        <v>0</v>
      </c>
      <c r="Y22" s="192"/>
      <c r="Z22" s="215">
        <v>72</v>
      </c>
      <c r="AA22" s="213">
        <v>20</v>
      </c>
      <c r="AB22" s="204"/>
      <c r="AC22" s="228">
        <v>57</v>
      </c>
      <c r="AD22" s="218">
        <v>17</v>
      </c>
      <c r="AE22" s="222">
        <v>73</v>
      </c>
      <c r="AF22" s="204"/>
    </row>
    <row r="23" spans="1:35" ht="21.75" customHeight="1" x14ac:dyDescent="0.2">
      <c r="A23" s="44">
        <v>196</v>
      </c>
      <c r="B23" s="213">
        <v>21</v>
      </c>
      <c r="C23" s="200"/>
      <c r="D23" s="214" t="s">
        <v>11</v>
      </c>
      <c r="E23" s="156">
        <v>8</v>
      </c>
      <c r="F23" s="156">
        <v>7</v>
      </c>
      <c r="G23" s="203"/>
      <c r="H23" s="44">
        <v>181</v>
      </c>
      <c r="I23" s="213">
        <v>20</v>
      </c>
      <c r="J23" s="204"/>
      <c r="K23" s="216">
        <f t="shared" si="0"/>
        <v>-15</v>
      </c>
      <c r="L23" s="217">
        <f>SUM(K23/A23*100)</f>
        <v>-7.6530612244897958</v>
      </c>
      <c r="M23" s="427">
        <f t="shared" si="1"/>
        <v>182</v>
      </c>
      <c r="N23" s="408">
        <f t="shared" si="2"/>
        <v>-1</v>
      </c>
      <c r="O23" s="192"/>
      <c r="P23" s="38">
        <v>9</v>
      </c>
      <c r="Q23" s="218">
        <v>1</v>
      </c>
      <c r="R23" s="219"/>
      <c r="S23" s="220">
        <v>15</v>
      </c>
      <c r="T23" s="218">
        <v>2</v>
      </c>
      <c r="U23" s="221">
        <v>8</v>
      </c>
      <c r="V23" s="218">
        <v>7</v>
      </c>
      <c r="W23" s="219"/>
      <c r="X23" s="222">
        <v>0</v>
      </c>
      <c r="Y23" s="192"/>
      <c r="Z23" s="215">
        <v>71</v>
      </c>
      <c r="AA23" s="213">
        <v>19</v>
      </c>
      <c r="AB23" s="204"/>
      <c r="AC23" s="294">
        <v>53</v>
      </c>
      <c r="AD23" s="218">
        <v>15</v>
      </c>
      <c r="AE23" s="222">
        <v>72</v>
      </c>
      <c r="AF23" s="204"/>
    </row>
    <row r="24" spans="1:35" ht="21.75" customHeight="1" x14ac:dyDescent="0.2">
      <c r="A24" s="44">
        <v>431</v>
      </c>
      <c r="B24" s="213">
        <v>30</v>
      </c>
      <c r="C24" s="200"/>
      <c r="D24" s="214" t="s">
        <v>12</v>
      </c>
      <c r="E24" s="156">
        <v>13</v>
      </c>
      <c r="F24" s="156">
        <v>13</v>
      </c>
      <c r="G24" s="203"/>
      <c r="H24" s="44">
        <v>418</v>
      </c>
      <c r="I24" s="213">
        <v>31</v>
      </c>
      <c r="J24" s="204"/>
      <c r="K24" s="216">
        <f t="shared" si="0"/>
        <v>-13</v>
      </c>
      <c r="L24" s="217">
        <f t="shared" ref="L24:L29" si="4">SUM(K24/A24*100)</f>
        <v>-3.0162412993039442</v>
      </c>
      <c r="M24" s="427">
        <f t="shared" si="1"/>
        <v>419</v>
      </c>
      <c r="N24" s="408">
        <f t="shared" si="2"/>
        <v>-1</v>
      </c>
      <c r="O24" s="192"/>
      <c r="P24" s="38">
        <v>17</v>
      </c>
      <c r="Q24" s="218">
        <v>2</v>
      </c>
      <c r="R24" s="219"/>
      <c r="S24" s="220">
        <v>21</v>
      </c>
      <c r="T24" s="218">
        <v>11</v>
      </c>
      <c r="U24" s="221">
        <v>6</v>
      </c>
      <c r="V24" s="218">
        <v>5</v>
      </c>
      <c r="W24" s="219"/>
      <c r="X24" s="222">
        <v>2</v>
      </c>
      <c r="Y24" s="192"/>
      <c r="Z24" s="215">
        <v>69</v>
      </c>
      <c r="AA24" s="213">
        <v>19</v>
      </c>
      <c r="AB24" s="204"/>
      <c r="AC24" s="228">
        <v>53</v>
      </c>
      <c r="AD24" s="218">
        <v>16</v>
      </c>
      <c r="AE24" s="222">
        <v>66</v>
      </c>
      <c r="AF24" s="204"/>
    </row>
    <row r="25" spans="1:35" ht="21.75" customHeight="1" x14ac:dyDescent="0.2">
      <c r="A25" s="44">
        <v>301</v>
      </c>
      <c r="B25" s="213">
        <v>17</v>
      </c>
      <c r="C25" s="200"/>
      <c r="D25" s="214" t="s">
        <v>13</v>
      </c>
      <c r="E25" s="156">
        <v>10</v>
      </c>
      <c r="F25" s="156">
        <v>10</v>
      </c>
      <c r="G25" s="203"/>
      <c r="H25" s="44">
        <v>299</v>
      </c>
      <c r="I25" s="213">
        <v>17</v>
      </c>
      <c r="J25" s="204"/>
      <c r="K25" s="216">
        <f t="shared" si="0"/>
        <v>-2</v>
      </c>
      <c r="L25" s="217">
        <f t="shared" si="4"/>
        <v>-0.66445182724252494</v>
      </c>
      <c r="M25" s="427">
        <f t="shared" si="1"/>
        <v>297</v>
      </c>
      <c r="N25" s="408">
        <f t="shared" si="2"/>
        <v>2</v>
      </c>
      <c r="O25" s="192"/>
      <c r="P25" s="38">
        <v>11</v>
      </c>
      <c r="Q25" s="218">
        <v>0</v>
      </c>
      <c r="R25" s="219"/>
      <c r="S25" s="220">
        <v>8</v>
      </c>
      <c r="T25" s="218">
        <v>2</v>
      </c>
      <c r="U25" s="221">
        <v>6</v>
      </c>
      <c r="V25" s="218">
        <v>6</v>
      </c>
      <c r="W25" s="219"/>
      <c r="X25" s="222">
        <v>1</v>
      </c>
      <c r="Y25" s="192"/>
      <c r="Z25" s="215">
        <v>71</v>
      </c>
      <c r="AA25" s="213">
        <v>24</v>
      </c>
      <c r="AB25" s="204"/>
      <c r="AC25" s="228">
        <v>52</v>
      </c>
      <c r="AD25" s="218">
        <v>21</v>
      </c>
      <c r="AE25" s="222">
        <v>65</v>
      </c>
      <c r="AF25" s="204"/>
    </row>
    <row r="26" spans="1:35" ht="21.75" customHeight="1" x14ac:dyDescent="0.2">
      <c r="A26" s="44">
        <v>350</v>
      </c>
      <c r="B26" s="213">
        <v>25</v>
      </c>
      <c r="C26" s="200"/>
      <c r="D26" s="214" t="s">
        <v>14</v>
      </c>
      <c r="E26" s="156">
        <v>10</v>
      </c>
      <c r="F26" s="156">
        <v>10</v>
      </c>
      <c r="G26" s="203"/>
      <c r="H26" s="44">
        <v>327</v>
      </c>
      <c r="I26" s="213">
        <v>22</v>
      </c>
      <c r="J26" s="204"/>
      <c r="K26" s="216">
        <f t="shared" si="0"/>
        <v>-23</v>
      </c>
      <c r="L26" s="217">
        <f t="shared" si="4"/>
        <v>-6.5714285714285712</v>
      </c>
      <c r="M26" s="427">
        <f t="shared" si="1"/>
        <v>328</v>
      </c>
      <c r="N26" s="408">
        <f t="shared" si="2"/>
        <v>-1</v>
      </c>
      <c r="O26" s="192"/>
      <c r="P26" s="38">
        <v>8</v>
      </c>
      <c r="Q26" s="218">
        <v>1</v>
      </c>
      <c r="R26" s="219"/>
      <c r="S26" s="220">
        <v>11</v>
      </c>
      <c r="T26" s="218">
        <v>2</v>
      </c>
      <c r="U26" s="221">
        <v>17</v>
      </c>
      <c r="V26" s="218">
        <v>7</v>
      </c>
      <c r="W26" s="219"/>
      <c r="X26" s="222">
        <v>2</v>
      </c>
      <c r="Y26" s="192"/>
      <c r="Z26" s="215">
        <v>71</v>
      </c>
      <c r="AA26" s="213">
        <v>22</v>
      </c>
      <c r="AB26" s="204"/>
      <c r="AC26" s="228">
        <v>56</v>
      </c>
      <c r="AD26" s="218">
        <v>14</v>
      </c>
      <c r="AE26" s="222">
        <v>62</v>
      </c>
      <c r="AF26" s="204"/>
    </row>
    <row r="27" spans="1:35" ht="21.75" customHeight="1" x14ac:dyDescent="0.2">
      <c r="A27" s="44">
        <v>291</v>
      </c>
      <c r="B27" s="213">
        <v>25</v>
      </c>
      <c r="C27" s="200"/>
      <c r="D27" s="214" t="s">
        <v>15</v>
      </c>
      <c r="E27" s="156">
        <v>11</v>
      </c>
      <c r="F27" s="156">
        <v>11</v>
      </c>
      <c r="G27" s="203"/>
      <c r="H27" s="44">
        <v>274</v>
      </c>
      <c r="I27" s="213">
        <v>26</v>
      </c>
      <c r="J27" s="204"/>
      <c r="K27" s="216">
        <f t="shared" si="0"/>
        <v>-17</v>
      </c>
      <c r="L27" s="217">
        <f t="shared" si="4"/>
        <v>-5.8419243986254292</v>
      </c>
      <c r="M27" s="427">
        <f t="shared" si="1"/>
        <v>273</v>
      </c>
      <c r="N27" s="408">
        <f t="shared" si="2"/>
        <v>1</v>
      </c>
      <c r="O27" s="192"/>
      <c r="P27" s="38">
        <v>7</v>
      </c>
      <c r="Q27" s="218">
        <v>3</v>
      </c>
      <c r="R27" s="219"/>
      <c r="S27" s="220">
        <v>7</v>
      </c>
      <c r="T27" s="218">
        <v>4</v>
      </c>
      <c r="U27" s="221">
        <v>16</v>
      </c>
      <c r="V27" s="218">
        <v>13</v>
      </c>
      <c r="W27" s="219"/>
      <c r="X27" s="222">
        <v>2</v>
      </c>
      <c r="Y27" s="192"/>
      <c r="Z27" s="215">
        <v>74</v>
      </c>
      <c r="AA27" s="213">
        <v>23</v>
      </c>
      <c r="AB27" s="204"/>
      <c r="AC27" s="228">
        <v>66</v>
      </c>
      <c r="AD27" s="218">
        <v>12</v>
      </c>
      <c r="AE27" s="222">
        <v>69</v>
      </c>
      <c r="AF27" s="204"/>
      <c r="AH27" s="397" t="s">
        <v>0</v>
      </c>
    </row>
    <row r="28" spans="1:35" ht="21.75" customHeight="1" x14ac:dyDescent="0.2">
      <c r="A28" s="44">
        <v>756</v>
      </c>
      <c r="B28" s="213">
        <v>49</v>
      </c>
      <c r="C28" s="200"/>
      <c r="D28" s="214" t="s">
        <v>16</v>
      </c>
      <c r="E28" s="156">
        <v>21</v>
      </c>
      <c r="F28" s="156">
        <v>21</v>
      </c>
      <c r="G28" s="203"/>
      <c r="H28" s="44">
        <v>751</v>
      </c>
      <c r="I28" s="213">
        <v>52</v>
      </c>
      <c r="J28" s="204"/>
      <c r="K28" s="216">
        <f t="shared" si="0"/>
        <v>-5</v>
      </c>
      <c r="L28" s="217">
        <f t="shared" si="4"/>
        <v>-0.66137566137566139</v>
      </c>
      <c r="M28" s="427">
        <f t="shared" si="1"/>
        <v>748</v>
      </c>
      <c r="N28" s="408">
        <f t="shared" si="2"/>
        <v>3</v>
      </c>
      <c r="O28" s="192"/>
      <c r="P28" s="38">
        <v>31</v>
      </c>
      <c r="Q28" s="218">
        <v>3</v>
      </c>
      <c r="R28" s="219"/>
      <c r="S28" s="220">
        <v>20</v>
      </c>
      <c r="T28" s="218">
        <v>0</v>
      </c>
      <c r="U28" s="221">
        <v>14</v>
      </c>
      <c r="V28" s="218">
        <v>14</v>
      </c>
      <c r="W28" s="219"/>
      <c r="X28" s="222">
        <v>5</v>
      </c>
      <c r="Y28" s="192"/>
      <c r="Z28" s="215">
        <v>68</v>
      </c>
      <c r="AA28" s="213">
        <v>18</v>
      </c>
      <c r="AB28" s="204"/>
      <c r="AC28" s="228">
        <v>56</v>
      </c>
      <c r="AD28" s="218">
        <v>10</v>
      </c>
      <c r="AE28" s="222">
        <v>58</v>
      </c>
      <c r="AF28" s="204"/>
    </row>
    <row r="29" spans="1:35" ht="21.75" customHeight="1" x14ac:dyDescent="0.2">
      <c r="A29" s="44">
        <v>159</v>
      </c>
      <c r="B29" s="213">
        <v>20</v>
      </c>
      <c r="C29" s="200"/>
      <c r="D29" s="214" t="s">
        <v>17</v>
      </c>
      <c r="E29" s="156">
        <v>8</v>
      </c>
      <c r="F29" s="156">
        <v>8</v>
      </c>
      <c r="G29" s="203"/>
      <c r="H29" s="44">
        <v>151</v>
      </c>
      <c r="I29" s="213">
        <v>21</v>
      </c>
      <c r="J29" s="204"/>
      <c r="K29" s="216">
        <f t="shared" si="0"/>
        <v>-8</v>
      </c>
      <c r="L29" s="217">
        <f t="shared" si="4"/>
        <v>-5.0314465408805038</v>
      </c>
      <c r="M29" s="427">
        <f t="shared" si="1"/>
        <v>150</v>
      </c>
      <c r="N29" s="408">
        <f t="shared" si="2"/>
        <v>1</v>
      </c>
      <c r="O29" s="192"/>
      <c r="P29" s="38">
        <v>5</v>
      </c>
      <c r="Q29" s="218">
        <v>1</v>
      </c>
      <c r="R29" s="219"/>
      <c r="S29" s="220">
        <v>7</v>
      </c>
      <c r="T29" s="218">
        <v>0</v>
      </c>
      <c r="U29" s="221">
        <v>6</v>
      </c>
      <c r="V29" s="218">
        <v>3</v>
      </c>
      <c r="W29" s="219"/>
      <c r="X29" s="222">
        <v>1</v>
      </c>
      <c r="Y29" s="192"/>
      <c r="Z29" s="215">
        <v>69</v>
      </c>
      <c r="AA29" s="213">
        <v>19</v>
      </c>
      <c r="AB29" s="204"/>
      <c r="AC29" s="228">
        <v>58</v>
      </c>
      <c r="AD29" s="218">
        <v>16</v>
      </c>
      <c r="AE29" s="222">
        <v>71</v>
      </c>
      <c r="AF29" s="204"/>
    </row>
    <row r="30" spans="1:35" s="177" customFormat="1" ht="30.75" customHeight="1" x14ac:dyDescent="0.2">
      <c r="A30" s="63">
        <f>SUM(A11:A29)</f>
        <v>7151</v>
      </c>
      <c r="B30" s="64">
        <f>SUM(B11:B29)</f>
        <v>610</v>
      </c>
      <c r="C30" s="229"/>
      <c r="D30" s="90" t="s">
        <v>67</v>
      </c>
      <c r="E30" s="86">
        <f>SUM(E11:E29)</f>
        <v>250</v>
      </c>
      <c r="F30" s="86">
        <f>SUM(F11:F29)</f>
        <v>243</v>
      </c>
      <c r="G30" s="230"/>
      <c r="H30" s="63">
        <f>SUM(H11:H29)</f>
        <v>6878</v>
      </c>
      <c r="I30" s="64">
        <f>SUM(I11:I29)</f>
        <v>600</v>
      </c>
      <c r="J30" s="231"/>
      <c r="K30" s="89">
        <f t="shared" si="0"/>
        <v>-273</v>
      </c>
      <c r="L30" s="88">
        <f>SUM(K30/A30*100)</f>
        <v>-3.8176478814151862</v>
      </c>
      <c r="M30" s="419">
        <f t="shared" si="1"/>
        <v>6874</v>
      </c>
      <c r="N30" s="410">
        <f t="shared" si="2"/>
        <v>4</v>
      </c>
      <c r="O30" s="232"/>
      <c r="P30" s="83">
        <f>SUM(P11:P29)</f>
        <v>224</v>
      </c>
      <c r="Q30" s="84">
        <f>SUM(Q11:Q29)</f>
        <v>34</v>
      </c>
      <c r="R30" s="134"/>
      <c r="S30" s="84">
        <f>SUM(S11:S29)</f>
        <v>263</v>
      </c>
      <c r="T30" s="388">
        <f>SUM(T11:T29)</f>
        <v>64</v>
      </c>
      <c r="U30" s="85">
        <f>SUM(U11:U29)</f>
        <v>196</v>
      </c>
      <c r="V30" s="145">
        <f>SUM(V11:V29)</f>
        <v>198</v>
      </c>
      <c r="W30" s="134"/>
      <c r="X30" s="86">
        <f>SUM(X11:X29)</f>
        <v>42</v>
      </c>
      <c r="Y30" s="232"/>
      <c r="Z30" s="87">
        <f>SUM(Z11:Z29)/19</f>
        <v>70.89473684210526</v>
      </c>
      <c r="AA30" s="64">
        <f>SUM(AA11:AA29)/19</f>
        <v>21</v>
      </c>
      <c r="AB30" s="231"/>
      <c r="AC30" s="87">
        <f>SUM(AC11:AC29)/18</f>
        <v>54.722222222222221</v>
      </c>
      <c r="AD30" s="84">
        <f t="shared" ref="AD30:AE30" si="5">SUM(AD11:AD29)/19</f>
        <v>14.157894736842104</v>
      </c>
      <c r="AE30" s="64">
        <f t="shared" si="5"/>
        <v>66.15789473684211</v>
      </c>
      <c r="AF30" s="231"/>
      <c r="AH30" s="177" t="s">
        <v>0</v>
      </c>
      <c r="AI30" s="177" t="s">
        <v>0</v>
      </c>
    </row>
    <row r="31" spans="1:35" s="177" customFormat="1" ht="12.75" customHeight="1" x14ac:dyDescent="0.2">
      <c r="A31" s="233"/>
      <c r="B31" s="234"/>
      <c r="C31" s="235"/>
      <c r="D31" s="236"/>
      <c r="E31" s="157"/>
      <c r="F31" s="157"/>
      <c r="G31" s="236"/>
      <c r="H31" s="233"/>
      <c r="I31" s="234"/>
      <c r="J31" s="234"/>
      <c r="K31" s="237"/>
      <c r="L31" s="238"/>
      <c r="M31" s="398"/>
      <c r="N31" s="398"/>
      <c r="O31" s="239"/>
      <c r="P31" s="240"/>
      <c r="Q31" s="240"/>
      <c r="R31" s="241"/>
      <c r="S31" s="234"/>
      <c r="T31" s="240"/>
      <c r="U31" s="242"/>
      <c r="V31" s="240"/>
      <c r="W31" s="241"/>
      <c r="X31" s="240"/>
      <c r="Y31" s="239"/>
      <c r="Z31" s="234"/>
      <c r="AA31" s="238"/>
      <c r="AB31" s="234"/>
      <c r="AC31" s="240"/>
      <c r="AD31" s="240"/>
      <c r="AE31" s="240"/>
      <c r="AF31" s="234"/>
    </row>
    <row r="32" spans="1:35" ht="30" customHeight="1" x14ac:dyDescent="0.2">
      <c r="A32" s="243">
        <v>98</v>
      </c>
      <c r="B32" s="244">
        <v>0</v>
      </c>
      <c r="C32" s="200"/>
      <c r="D32" s="245" t="s">
        <v>45</v>
      </c>
      <c r="E32" s="158">
        <v>1</v>
      </c>
      <c r="F32" s="158">
        <v>1</v>
      </c>
      <c r="G32" s="203"/>
      <c r="H32" s="243">
        <v>92</v>
      </c>
      <c r="I32" s="244">
        <v>0</v>
      </c>
      <c r="J32" s="204"/>
      <c r="K32" s="247">
        <f>H32-A32</f>
        <v>-6</v>
      </c>
      <c r="L32" s="248">
        <f t="shared" ref="L32" si="6">SUM(K32/A32*100)</f>
        <v>-6.1224489795918364</v>
      </c>
      <c r="M32" s="411">
        <f t="shared" si="1"/>
        <v>86</v>
      </c>
      <c r="N32" s="412">
        <f t="shared" si="2"/>
        <v>6</v>
      </c>
      <c r="O32" s="192"/>
      <c r="P32" s="104">
        <v>1</v>
      </c>
      <c r="Q32" s="249">
        <v>0</v>
      </c>
      <c r="R32" s="136"/>
      <c r="S32" s="250">
        <v>6</v>
      </c>
      <c r="T32" s="249">
        <v>0</v>
      </c>
      <c r="U32" s="251">
        <v>2</v>
      </c>
      <c r="V32" s="249">
        <v>0</v>
      </c>
      <c r="W32" s="138"/>
      <c r="X32" s="252">
        <v>5</v>
      </c>
      <c r="Y32" s="192"/>
      <c r="Z32" s="253">
        <v>74</v>
      </c>
      <c r="AA32" s="254">
        <v>25</v>
      </c>
      <c r="AB32" s="204"/>
      <c r="AC32" s="255">
        <v>0</v>
      </c>
      <c r="AD32" s="249">
        <v>24</v>
      </c>
      <c r="AE32" s="256">
        <v>70</v>
      </c>
      <c r="AF32" s="204"/>
    </row>
    <row r="33" spans="1:32" s="177" customFormat="1" ht="12.75" customHeight="1" x14ac:dyDescent="0.2">
      <c r="A33" s="233"/>
      <c r="B33" s="234"/>
      <c r="C33" s="235"/>
      <c r="D33" s="236"/>
      <c r="E33" s="157"/>
      <c r="F33" s="157"/>
      <c r="G33" s="236"/>
      <c r="H33" s="233"/>
      <c r="I33" s="234"/>
      <c r="J33" s="234"/>
      <c r="K33" s="237"/>
      <c r="L33" s="238"/>
      <c r="M33" s="398"/>
      <c r="N33" s="398"/>
      <c r="O33" s="239"/>
      <c r="P33" s="240"/>
      <c r="Q33" s="240"/>
      <c r="R33" s="241"/>
      <c r="S33" s="234"/>
      <c r="T33" s="240"/>
      <c r="U33" s="242"/>
      <c r="V33" s="240"/>
      <c r="W33" s="241"/>
      <c r="X33" s="240"/>
      <c r="Y33" s="239"/>
      <c r="Z33" s="234"/>
      <c r="AA33" s="238"/>
      <c r="AB33" s="234"/>
      <c r="AC33" s="240"/>
      <c r="AD33" s="240"/>
      <c r="AE33" s="240"/>
      <c r="AF33" s="234"/>
    </row>
    <row r="34" spans="1:32" ht="21.75" customHeight="1" x14ac:dyDescent="0.2">
      <c r="A34" s="60">
        <v>368</v>
      </c>
      <c r="B34" s="199">
        <v>19</v>
      </c>
      <c r="C34" s="200"/>
      <c r="D34" s="201" t="s">
        <v>40</v>
      </c>
      <c r="E34" s="155">
        <v>13</v>
      </c>
      <c r="F34" s="155">
        <v>12</v>
      </c>
      <c r="G34" s="203"/>
      <c r="H34" s="60">
        <v>371</v>
      </c>
      <c r="I34" s="199">
        <v>19</v>
      </c>
      <c r="J34" s="204"/>
      <c r="K34" s="205">
        <f>H34-A34</f>
        <v>3</v>
      </c>
      <c r="L34" s="206">
        <f>SUM(K34/A34*100)</f>
        <v>0.81521739130434778</v>
      </c>
      <c r="M34" s="417">
        <f t="shared" si="1"/>
        <v>381</v>
      </c>
      <c r="N34" s="406">
        <v>-10</v>
      </c>
      <c r="O34" s="192"/>
      <c r="P34" s="80">
        <v>28</v>
      </c>
      <c r="Q34" s="207">
        <v>3</v>
      </c>
      <c r="R34" s="132"/>
      <c r="S34" s="257">
        <v>6</v>
      </c>
      <c r="T34" s="207">
        <v>2</v>
      </c>
      <c r="U34" s="258">
        <v>8</v>
      </c>
      <c r="V34" s="207">
        <v>11</v>
      </c>
      <c r="W34" s="139"/>
      <c r="X34" s="210">
        <v>1</v>
      </c>
      <c r="Y34" s="192"/>
      <c r="Z34" s="202">
        <v>75</v>
      </c>
      <c r="AA34" s="199">
        <v>16</v>
      </c>
      <c r="AB34" s="204"/>
      <c r="AC34" s="259">
        <v>66</v>
      </c>
      <c r="AD34" s="207">
        <v>7</v>
      </c>
      <c r="AE34" s="210">
        <v>76</v>
      </c>
      <c r="AF34" s="204"/>
    </row>
    <row r="35" spans="1:32" ht="21.75" customHeight="1" x14ac:dyDescent="0.2">
      <c r="A35" s="44">
        <v>423</v>
      </c>
      <c r="B35" s="213">
        <v>24</v>
      </c>
      <c r="C35" s="200"/>
      <c r="D35" s="214" t="s">
        <v>41</v>
      </c>
      <c r="E35" s="156">
        <v>15</v>
      </c>
      <c r="F35" s="156">
        <v>15</v>
      </c>
      <c r="G35" s="203"/>
      <c r="H35" s="44">
        <v>410</v>
      </c>
      <c r="I35" s="213">
        <v>18</v>
      </c>
      <c r="J35" s="204"/>
      <c r="K35" s="216">
        <f>H35-A35</f>
        <v>-13</v>
      </c>
      <c r="L35" s="217">
        <f t="shared" ref="L35:L38" si="7">SUM(K35/A35*100)</f>
        <v>-3.0732860520094563</v>
      </c>
      <c r="M35" s="427">
        <f t="shared" si="1"/>
        <v>409</v>
      </c>
      <c r="N35" s="408">
        <f t="shared" si="2"/>
        <v>1</v>
      </c>
      <c r="O35" s="192"/>
      <c r="P35" s="38">
        <v>24</v>
      </c>
      <c r="Q35" s="218">
        <v>0</v>
      </c>
      <c r="R35" s="219"/>
      <c r="S35" s="220">
        <v>29</v>
      </c>
      <c r="T35" s="218">
        <v>6</v>
      </c>
      <c r="U35" s="221">
        <v>7</v>
      </c>
      <c r="V35" s="218">
        <v>2</v>
      </c>
      <c r="W35" s="140"/>
      <c r="X35" s="222">
        <v>2</v>
      </c>
      <c r="Y35" s="192"/>
      <c r="Z35" s="215">
        <v>72</v>
      </c>
      <c r="AA35" s="213">
        <v>15</v>
      </c>
      <c r="AB35" s="204"/>
      <c r="AC35" s="228">
        <v>66</v>
      </c>
      <c r="AD35" s="218">
        <v>13</v>
      </c>
      <c r="AE35" s="222">
        <v>70</v>
      </c>
      <c r="AF35" s="204"/>
    </row>
    <row r="36" spans="1:32" ht="21.75" customHeight="1" x14ac:dyDescent="0.2">
      <c r="A36" s="44">
        <v>123</v>
      </c>
      <c r="B36" s="213">
        <v>14</v>
      </c>
      <c r="C36" s="200"/>
      <c r="D36" s="214" t="s">
        <v>42</v>
      </c>
      <c r="E36" s="156">
        <v>6</v>
      </c>
      <c r="F36" s="156">
        <v>6</v>
      </c>
      <c r="G36" s="203"/>
      <c r="H36" s="44">
        <v>109</v>
      </c>
      <c r="I36" s="213">
        <v>13</v>
      </c>
      <c r="J36" s="204"/>
      <c r="K36" s="216">
        <f>H36-A36</f>
        <v>-14</v>
      </c>
      <c r="L36" s="217">
        <f t="shared" si="7"/>
        <v>-11.38211382113821</v>
      </c>
      <c r="M36" s="427">
        <f t="shared" si="1"/>
        <v>109</v>
      </c>
      <c r="N36" s="408">
        <f t="shared" si="2"/>
        <v>0</v>
      </c>
      <c r="O36" s="192"/>
      <c r="P36" s="38">
        <v>0</v>
      </c>
      <c r="Q36" s="218">
        <v>0</v>
      </c>
      <c r="R36" s="219"/>
      <c r="S36" s="220">
        <v>12</v>
      </c>
      <c r="T36" s="218">
        <v>0</v>
      </c>
      <c r="U36" s="221">
        <v>2</v>
      </c>
      <c r="V36" s="218">
        <v>4</v>
      </c>
      <c r="W36" s="140"/>
      <c r="X36" s="222">
        <v>0</v>
      </c>
      <c r="Y36" s="192"/>
      <c r="Z36" s="215">
        <v>74</v>
      </c>
      <c r="AA36" s="213">
        <v>14</v>
      </c>
      <c r="AB36" s="204"/>
      <c r="AC36" s="294">
        <v>0</v>
      </c>
      <c r="AD36" s="218">
        <v>10</v>
      </c>
      <c r="AE36" s="222">
        <v>72</v>
      </c>
      <c r="AF36" s="204"/>
    </row>
    <row r="37" spans="1:32" ht="21.75" customHeight="1" x14ac:dyDescent="0.2">
      <c r="A37" s="44">
        <v>0</v>
      </c>
      <c r="B37" s="213">
        <v>0</v>
      </c>
      <c r="C37" s="200"/>
      <c r="D37" s="214" t="s">
        <v>73</v>
      </c>
      <c r="E37" s="156">
        <v>1</v>
      </c>
      <c r="F37" s="156">
        <v>1</v>
      </c>
      <c r="G37" s="203"/>
      <c r="H37" s="44">
        <v>11</v>
      </c>
      <c r="I37" s="213">
        <v>0</v>
      </c>
      <c r="J37" s="204"/>
      <c r="K37" s="216">
        <f>H37-A37</f>
        <v>11</v>
      </c>
      <c r="L37" s="217" t="e">
        <f t="shared" si="7"/>
        <v>#DIV/0!</v>
      </c>
      <c r="M37" s="427">
        <f t="shared" si="1"/>
        <v>0</v>
      </c>
      <c r="N37" s="408">
        <v>0</v>
      </c>
      <c r="O37" s="192"/>
      <c r="P37" s="38">
        <v>0</v>
      </c>
      <c r="Q37" s="218">
        <v>0</v>
      </c>
      <c r="R37" s="219"/>
      <c r="S37" s="220">
        <v>0</v>
      </c>
      <c r="T37" s="218">
        <v>0</v>
      </c>
      <c r="U37" s="221">
        <v>0</v>
      </c>
      <c r="V37" s="218">
        <v>0</v>
      </c>
      <c r="W37" s="140"/>
      <c r="X37" s="222">
        <v>0</v>
      </c>
      <c r="Y37" s="192"/>
      <c r="Z37" s="215">
        <v>74</v>
      </c>
      <c r="AA37" s="213">
        <v>9</v>
      </c>
      <c r="AB37" s="204"/>
      <c r="AC37" s="294">
        <v>0</v>
      </c>
      <c r="AD37" s="295">
        <v>0</v>
      </c>
      <c r="AE37" s="296">
        <v>0</v>
      </c>
      <c r="AF37" s="204"/>
    </row>
    <row r="38" spans="1:32" s="177" customFormat="1" ht="21.75" customHeight="1" x14ac:dyDescent="0.2">
      <c r="A38" s="63">
        <f>SUM(A34:A37)</f>
        <v>914</v>
      </c>
      <c r="B38" s="64">
        <f>SUM(B34:B37)</f>
        <v>57</v>
      </c>
      <c r="C38" s="229"/>
      <c r="D38" s="90" t="s">
        <v>68</v>
      </c>
      <c r="E38" s="86">
        <f>SUM(E34:E37)</f>
        <v>35</v>
      </c>
      <c r="F38" s="86">
        <f>SUM(F34:F37)</f>
        <v>34</v>
      </c>
      <c r="G38" s="230"/>
      <c r="H38" s="63">
        <f>SUM(H34:H37)</f>
        <v>901</v>
      </c>
      <c r="I38" s="160">
        <f>SUM(I34:I37)</f>
        <v>50</v>
      </c>
      <c r="J38" s="231"/>
      <c r="K38" s="89">
        <f>H38-A38</f>
        <v>-13</v>
      </c>
      <c r="L38" s="88">
        <f t="shared" si="7"/>
        <v>-1.4223194748358863</v>
      </c>
      <c r="M38" s="419">
        <f>SUM(M34:M37)</f>
        <v>899</v>
      </c>
      <c r="N38" s="410">
        <f t="shared" si="2"/>
        <v>2</v>
      </c>
      <c r="O38" s="232"/>
      <c r="P38" s="63">
        <f>SUM(P34:P37)</f>
        <v>52</v>
      </c>
      <c r="Q38" s="161">
        <f>SUM(Q34:Q37)</f>
        <v>3</v>
      </c>
      <c r="R38" s="134"/>
      <c r="S38" s="161">
        <f>SUM(S34:S37)</f>
        <v>47</v>
      </c>
      <c r="T38" s="161">
        <f>SUM(T34:T37)</f>
        <v>8</v>
      </c>
      <c r="U38" s="161">
        <f>SUM(U34:U37)</f>
        <v>17</v>
      </c>
      <c r="V38" s="161">
        <f>SUM(V34:V37)</f>
        <v>17</v>
      </c>
      <c r="W38" s="134"/>
      <c r="X38" s="160">
        <f>SUM(X34:X37)</f>
        <v>3</v>
      </c>
      <c r="Y38" s="232"/>
      <c r="Z38" s="87">
        <f>SUM(Z34:Z37)/4</f>
        <v>73.75</v>
      </c>
      <c r="AA38" s="64">
        <f>SUM(AA34:AA37)/4</f>
        <v>13.5</v>
      </c>
      <c r="AB38" s="231"/>
      <c r="AC38" s="87">
        <v>66</v>
      </c>
      <c r="AD38" s="84">
        <f>SUM(AD34:AD37)/3</f>
        <v>10</v>
      </c>
      <c r="AE38" s="64">
        <f>SUM(AE34:AE37)/3</f>
        <v>72.666666666666671</v>
      </c>
      <c r="AF38" s="231"/>
    </row>
    <row r="39" spans="1:32" s="177" customFormat="1" ht="12.75" customHeight="1" x14ac:dyDescent="0.2">
      <c r="A39" s="233"/>
      <c r="B39" s="234"/>
      <c r="C39" s="235"/>
      <c r="D39" s="236"/>
      <c r="E39" s="157"/>
      <c r="F39" s="157"/>
      <c r="G39" s="236"/>
      <c r="H39" s="233"/>
      <c r="I39" s="234"/>
      <c r="J39" s="234"/>
      <c r="K39" s="237"/>
      <c r="L39" s="238"/>
      <c r="M39" s="398"/>
      <c r="N39" s="398"/>
      <c r="O39" s="239"/>
      <c r="P39" s="240"/>
      <c r="Q39" s="240"/>
      <c r="R39" s="241"/>
      <c r="S39" s="234"/>
      <c r="T39" s="240"/>
      <c r="U39" s="242"/>
      <c r="V39" s="240"/>
      <c r="W39" s="241"/>
      <c r="X39" s="240"/>
      <c r="Y39" s="239"/>
      <c r="Z39" s="234"/>
      <c r="AA39" s="238"/>
      <c r="AB39" s="234"/>
      <c r="AC39" s="240"/>
      <c r="AD39" s="240"/>
      <c r="AE39" s="240"/>
      <c r="AF39" s="234"/>
    </row>
    <row r="40" spans="1:32" ht="32.25" customHeight="1" x14ac:dyDescent="0.2">
      <c r="A40" s="243">
        <v>71</v>
      </c>
      <c r="B40" s="244">
        <v>2</v>
      </c>
      <c r="C40" s="200"/>
      <c r="D40" s="245" t="s">
        <v>101</v>
      </c>
      <c r="E40" s="158">
        <v>2</v>
      </c>
      <c r="F40" s="158">
        <v>3</v>
      </c>
      <c r="G40" s="203"/>
      <c r="H40" s="243">
        <v>113</v>
      </c>
      <c r="I40" s="244">
        <v>2</v>
      </c>
      <c r="J40" s="204"/>
      <c r="K40" s="247">
        <f>H40-A40</f>
        <v>42</v>
      </c>
      <c r="L40" s="248">
        <f>SUM(K40/A40*100)</f>
        <v>59.154929577464785</v>
      </c>
      <c r="M40" s="411">
        <f t="shared" ref="M40" si="8">SUM(A40+P40-S40-U40-X40)</f>
        <v>113</v>
      </c>
      <c r="N40" s="412">
        <f t="shared" si="2"/>
        <v>0</v>
      </c>
      <c r="O40" s="192"/>
      <c r="P40" s="54">
        <v>53</v>
      </c>
      <c r="Q40" s="249">
        <v>0</v>
      </c>
      <c r="R40" s="136"/>
      <c r="S40" s="261">
        <v>8</v>
      </c>
      <c r="T40" s="249">
        <v>0</v>
      </c>
      <c r="U40" s="262">
        <v>0</v>
      </c>
      <c r="V40" s="249">
        <v>0</v>
      </c>
      <c r="W40" s="138"/>
      <c r="X40" s="256">
        <v>3</v>
      </c>
      <c r="Y40" s="192"/>
      <c r="Z40" s="246">
        <v>48</v>
      </c>
      <c r="AA40" s="244">
        <v>2</v>
      </c>
      <c r="AB40" s="204"/>
      <c r="AC40" s="255">
        <v>49</v>
      </c>
      <c r="AD40" s="297">
        <v>5</v>
      </c>
      <c r="AE40" s="252">
        <v>45</v>
      </c>
      <c r="AF40" s="204"/>
    </row>
    <row r="41" spans="1:32" s="177" customFormat="1" ht="12.75" customHeight="1" x14ac:dyDescent="0.2">
      <c r="A41" s="233"/>
      <c r="B41" s="234"/>
      <c r="C41" s="235"/>
      <c r="D41" s="236"/>
      <c r="E41" s="157"/>
      <c r="F41" s="157"/>
      <c r="G41" s="236"/>
      <c r="H41" s="233"/>
      <c r="I41" s="234"/>
      <c r="J41" s="234"/>
      <c r="K41" s="237"/>
      <c r="L41" s="238"/>
      <c r="M41" s="398"/>
      <c r="N41" s="398"/>
      <c r="O41" s="239"/>
      <c r="P41" s="240"/>
      <c r="Q41" s="240"/>
      <c r="R41" s="241"/>
      <c r="S41" s="234"/>
      <c r="T41" s="240"/>
      <c r="U41" s="242"/>
      <c r="V41" s="240"/>
      <c r="W41" s="241"/>
      <c r="X41" s="240"/>
      <c r="Y41" s="239"/>
      <c r="Z41" s="234"/>
      <c r="AA41" s="238"/>
      <c r="AB41" s="234"/>
      <c r="AC41" s="240"/>
      <c r="AD41" s="240"/>
      <c r="AE41" s="240"/>
      <c r="AF41" s="234"/>
    </row>
    <row r="42" spans="1:32" ht="21.75" customHeight="1" x14ac:dyDescent="0.2">
      <c r="A42" s="60">
        <v>279</v>
      </c>
      <c r="B42" s="199">
        <v>7</v>
      </c>
      <c r="C42" s="200"/>
      <c r="D42" s="201" t="s">
        <v>43</v>
      </c>
      <c r="E42" s="155">
        <v>10</v>
      </c>
      <c r="F42" s="155">
        <v>10</v>
      </c>
      <c r="G42" s="203"/>
      <c r="H42" s="60">
        <v>274</v>
      </c>
      <c r="I42" s="199">
        <v>6</v>
      </c>
      <c r="J42" s="204"/>
      <c r="K42" s="205">
        <f>H42-A42</f>
        <v>-5</v>
      </c>
      <c r="L42" s="206">
        <f t="shared" ref="L42:L52" si="9">SUM(K42/A42*100)</f>
        <v>-1.7921146953405016</v>
      </c>
      <c r="M42" s="405">
        <f t="shared" ref="M42:M44" si="10">SUM(A42+P42-S42-U42-X42)</f>
        <v>275</v>
      </c>
      <c r="N42" s="406">
        <f t="shared" si="2"/>
        <v>-1</v>
      </c>
      <c r="O42" s="192"/>
      <c r="P42" s="80">
        <v>15</v>
      </c>
      <c r="Q42" s="207">
        <v>0</v>
      </c>
      <c r="R42" s="132"/>
      <c r="S42" s="257">
        <v>15</v>
      </c>
      <c r="T42" s="207">
        <v>1</v>
      </c>
      <c r="U42" s="258">
        <v>2</v>
      </c>
      <c r="V42" s="207">
        <v>0</v>
      </c>
      <c r="W42" s="139"/>
      <c r="X42" s="210">
        <v>2</v>
      </c>
      <c r="Y42" s="192"/>
      <c r="Z42" s="202">
        <v>60</v>
      </c>
      <c r="AA42" s="199">
        <v>5</v>
      </c>
      <c r="AB42" s="204"/>
      <c r="AC42" s="259">
        <v>53</v>
      </c>
      <c r="AD42" s="298">
        <v>8</v>
      </c>
      <c r="AE42" s="299">
        <v>61</v>
      </c>
      <c r="AF42" s="204"/>
    </row>
    <row r="43" spans="1:32" ht="21.75" customHeight="1" x14ac:dyDescent="0.2">
      <c r="A43" s="44">
        <v>94</v>
      </c>
      <c r="B43" s="213">
        <v>6</v>
      </c>
      <c r="C43" s="200"/>
      <c r="D43" s="214" t="s">
        <v>44</v>
      </c>
      <c r="E43" s="156">
        <v>4</v>
      </c>
      <c r="F43" s="156">
        <v>4</v>
      </c>
      <c r="G43" s="203"/>
      <c r="H43" s="44">
        <v>106</v>
      </c>
      <c r="I43" s="213">
        <v>8</v>
      </c>
      <c r="J43" s="204"/>
      <c r="K43" s="216">
        <f>H43-A43</f>
        <v>12</v>
      </c>
      <c r="L43" s="217">
        <f t="shared" si="9"/>
        <v>12.76595744680851</v>
      </c>
      <c r="M43" s="407">
        <f t="shared" si="10"/>
        <v>103</v>
      </c>
      <c r="N43" s="408">
        <f t="shared" si="2"/>
        <v>3</v>
      </c>
      <c r="O43" s="192"/>
      <c r="P43" s="38">
        <v>36</v>
      </c>
      <c r="Q43" s="218">
        <v>2</v>
      </c>
      <c r="R43" s="219"/>
      <c r="S43" s="220">
        <v>19</v>
      </c>
      <c r="T43" s="218">
        <v>1</v>
      </c>
      <c r="U43" s="221">
        <v>0</v>
      </c>
      <c r="V43" s="218">
        <v>0</v>
      </c>
      <c r="W43" s="140"/>
      <c r="X43" s="222">
        <v>8</v>
      </c>
      <c r="Y43" s="192"/>
      <c r="Z43" s="215">
        <v>51</v>
      </c>
      <c r="AA43" s="213">
        <v>2</v>
      </c>
      <c r="AB43" s="204"/>
      <c r="AC43" s="294">
        <v>48</v>
      </c>
      <c r="AD43" s="218">
        <v>3</v>
      </c>
      <c r="AE43" s="222">
        <v>52</v>
      </c>
      <c r="AF43" s="204"/>
    </row>
    <row r="44" spans="1:32" s="364" customFormat="1" ht="21.75" customHeight="1" x14ac:dyDescent="0.2">
      <c r="A44" s="319">
        <f>SUM(A42:A43)</f>
        <v>373</v>
      </c>
      <c r="B44" s="320">
        <f>SUM(B42:B43)</f>
        <v>13</v>
      </c>
      <c r="C44" s="360"/>
      <c r="D44" s="322" t="s">
        <v>46</v>
      </c>
      <c r="E44" s="323">
        <f>SUM(E42:E43)</f>
        <v>14</v>
      </c>
      <c r="F44" s="323">
        <f>SUM(F42:F43)</f>
        <v>14</v>
      </c>
      <c r="G44" s="361"/>
      <c r="H44" s="319">
        <f>SUM(H42:H43)</f>
        <v>380</v>
      </c>
      <c r="I44" s="320">
        <f>SUM(I42:I43)</f>
        <v>14</v>
      </c>
      <c r="J44" s="362"/>
      <c r="K44" s="326">
        <f>H44-A44</f>
        <v>7</v>
      </c>
      <c r="L44" s="327">
        <f t="shared" si="9"/>
        <v>1.8766756032171581</v>
      </c>
      <c r="M44" s="409">
        <f t="shared" si="10"/>
        <v>378</v>
      </c>
      <c r="N44" s="410">
        <f t="shared" si="2"/>
        <v>2</v>
      </c>
      <c r="O44" s="363"/>
      <c r="P44" s="329">
        <f>SUM(P42:P43)</f>
        <v>51</v>
      </c>
      <c r="Q44" s="330">
        <f>SUM(Q42:Q43)</f>
        <v>2</v>
      </c>
      <c r="R44" s="331"/>
      <c r="S44" s="332">
        <f>SUM(S42:S43)</f>
        <v>34</v>
      </c>
      <c r="T44" s="330">
        <f>SUM(T42:T43)</f>
        <v>2</v>
      </c>
      <c r="U44" s="333">
        <f>SUM(U42:U43)</f>
        <v>2</v>
      </c>
      <c r="V44" s="333">
        <f>SUM(V42:V43)</f>
        <v>0</v>
      </c>
      <c r="W44" s="334"/>
      <c r="X44" s="323">
        <f>SUM(X42:X43)</f>
        <v>10</v>
      </c>
      <c r="Y44" s="363"/>
      <c r="Z44" s="335">
        <f>SUM(Z42:Z43)/2</f>
        <v>55.5</v>
      </c>
      <c r="AA44" s="320">
        <f>SUM(AA42,AA43)/2</f>
        <v>3.5</v>
      </c>
      <c r="AB44" s="362"/>
      <c r="AC44" s="329">
        <f>SUM(AC43,AC42)/2</f>
        <v>50.5</v>
      </c>
      <c r="AD44" s="336">
        <f t="shared" ref="AD44:AE44" si="11">SUM(AD43,AD42)/2</f>
        <v>5.5</v>
      </c>
      <c r="AE44" s="337">
        <f t="shared" si="11"/>
        <v>56.5</v>
      </c>
      <c r="AF44" s="362"/>
    </row>
    <row r="45" spans="1:32" s="177" customFormat="1" ht="12.75" customHeight="1" x14ac:dyDescent="0.2">
      <c r="A45" s="233"/>
      <c r="B45" s="234"/>
      <c r="C45" s="235"/>
      <c r="D45" s="236"/>
      <c r="E45" s="157"/>
      <c r="F45" s="157"/>
      <c r="G45" s="236"/>
      <c r="H45" s="233"/>
      <c r="I45" s="234"/>
      <c r="J45" s="234"/>
      <c r="K45" s="237"/>
      <c r="L45" s="238"/>
      <c r="M45" s="398"/>
      <c r="N45" s="398"/>
      <c r="O45" s="239"/>
      <c r="P45" s="240"/>
      <c r="Q45" s="240"/>
      <c r="R45" s="241"/>
      <c r="S45" s="234"/>
      <c r="T45" s="240"/>
      <c r="U45" s="242"/>
      <c r="V45" s="240"/>
      <c r="W45" s="241"/>
      <c r="X45" s="240"/>
      <c r="Y45" s="239"/>
      <c r="Z45" s="234"/>
      <c r="AA45" s="238"/>
      <c r="AB45" s="234"/>
      <c r="AC45" s="240"/>
      <c r="AD45" s="240"/>
      <c r="AE45" s="240"/>
      <c r="AF45" s="234"/>
    </row>
    <row r="46" spans="1:32" s="379" customFormat="1" ht="27.75" customHeight="1" x14ac:dyDescent="0.2">
      <c r="A46" s="365">
        <v>61</v>
      </c>
      <c r="B46" s="366">
        <v>14</v>
      </c>
      <c r="C46" s="367"/>
      <c r="D46" s="245" t="s">
        <v>86</v>
      </c>
      <c r="E46" s="158">
        <v>3</v>
      </c>
      <c r="F46" s="158">
        <v>3</v>
      </c>
      <c r="G46" s="203"/>
      <c r="H46" s="365">
        <v>57</v>
      </c>
      <c r="I46" s="366">
        <v>14</v>
      </c>
      <c r="J46" s="368"/>
      <c r="K46" s="247">
        <f>H46-A46</f>
        <v>-4</v>
      </c>
      <c r="L46" s="428">
        <f t="shared" si="9"/>
        <v>-6.557377049180328</v>
      </c>
      <c r="M46" s="411">
        <f t="shared" ref="M46" si="12">SUM(A46+P46-S46-U46-X46)</f>
        <v>58</v>
      </c>
      <c r="N46" s="412">
        <f t="shared" si="2"/>
        <v>-1</v>
      </c>
      <c r="O46" s="371"/>
      <c r="P46" s="344">
        <v>1</v>
      </c>
      <c r="Q46" s="372">
        <v>0</v>
      </c>
      <c r="R46" s="346"/>
      <c r="S46" s="373">
        <v>1</v>
      </c>
      <c r="T46" s="372">
        <v>0</v>
      </c>
      <c r="U46" s="374">
        <v>3</v>
      </c>
      <c r="V46" s="372">
        <v>1</v>
      </c>
      <c r="W46" s="349"/>
      <c r="X46" s="158">
        <v>0</v>
      </c>
      <c r="Y46" s="371"/>
      <c r="Z46" s="375">
        <v>76</v>
      </c>
      <c r="AA46" s="366">
        <v>28</v>
      </c>
      <c r="AB46" s="368"/>
      <c r="AC46" s="376">
        <v>53</v>
      </c>
      <c r="AD46" s="377">
        <v>24</v>
      </c>
      <c r="AE46" s="378">
        <v>71</v>
      </c>
      <c r="AF46" s="368"/>
    </row>
    <row r="47" spans="1:32" s="177" customFormat="1" ht="12.75" customHeight="1" x14ac:dyDescent="0.2">
      <c r="A47" s="233"/>
      <c r="B47" s="234"/>
      <c r="C47" s="235"/>
      <c r="D47" s="236"/>
      <c r="E47" s="157"/>
      <c r="F47" s="157"/>
      <c r="G47" s="236"/>
      <c r="H47" s="233"/>
      <c r="I47" s="234"/>
      <c r="J47" s="234"/>
      <c r="K47" s="237"/>
      <c r="L47" s="238"/>
      <c r="M47" s="398"/>
      <c r="N47" s="398"/>
      <c r="O47" s="239"/>
      <c r="P47" s="240"/>
      <c r="Q47" s="240"/>
      <c r="R47" s="241"/>
      <c r="S47" s="234"/>
      <c r="T47" s="240"/>
      <c r="U47" s="242"/>
      <c r="V47" s="240"/>
      <c r="W47" s="241"/>
      <c r="X47" s="240"/>
      <c r="Y47" s="239"/>
      <c r="Z47" s="234"/>
      <c r="AA47" s="238"/>
      <c r="AB47" s="234"/>
      <c r="AC47" s="240"/>
      <c r="AD47" s="240"/>
      <c r="AE47" s="240"/>
      <c r="AF47" s="234"/>
    </row>
    <row r="48" spans="1:32" s="379" customFormat="1" ht="27.75" customHeight="1" x14ac:dyDescent="0.2">
      <c r="A48" s="365">
        <v>162</v>
      </c>
      <c r="B48" s="366">
        <v>32</v>
      </c>
      <c r="C48" s="367"/>
      <c r="D48" s="400" t="s">
        <v>93</v>
      </c>
      <c r="E48" s="158">
        <v>6</v>
      </c>
      <c r="F48" s="158">
        <v>6</v>
      </c>
      <c r="G48" s="203"/>
      <c r="H48" s="365">
        <v>159</v>
      </c>
      <c r="I48" s="366">
        <v>33</v>
      </c>
      <c r="J48" s="368"/>
      <c r="K48" s="247">
        <f>H48-A48</f>
        <v>-3</v>
      </c>
      <c r="L48" s="428">
        <f t="shared" si="9"/>
        <v>-1.8518518518518516</v>
      </c>
      <c r="M48" s="411">
        <f t="shared" ref="M48" si="13">SUM(A48+P48-S48-U48-X48)</f>
        <v>156</v>
      </c>
      <c r="N48" s="412">
        <f t="shared" si="2"/>
        <v>3</v>
      </c>
      <c r="O48" s="371"/>
      <c r="P48" s="344">
        <v>6</v>
      </c>
      <c r="Q48" s="372">
        <v>0</v>
      </c>
      <c r="R48" s="346"/>
      <c r="S48" s="373">
        <v>9</v>
      </c>
      <c r="T48" s="372">
        <v>3</v>
      </c>
      <c r="U48" s="374">
        <v>3</v>
      </c>
      <c r="V48" s="372">
        <v>6</v>
      </c>
      <c r="W48" s="349"/>
      <c r="X48" s="158">
        <v>0</v>
      </c>
      <c r="Y48" s="371"/>
      <c r="Z48" s="375">
        <v>69</v>
      </c>
      <c r="AA48" s="366">
        <v>15</v>
      </c>
      <c r="AB48" s="368"/>
      <c r="AC48" s="376">
        <v>43</v>
      </c>
      <c r="AD48" s="372">
        <v>9</v>
      </c>
      <c r="AE48" s="158">
        <v>72</v>
      </c>
      <c r="AF48" s="368"/>
    </row>
    <row r="49" spans="1:32" s="177" customFormat="1" ht="12.75" customHeight="1" x14ac:dyDescent="0.2">
      <c r="A49" s="233"/>
      <c r="B49" s="234"/>
      <c r="C49" s="235"/>
      <c r="D49" s="236"/>
      <c r="E49" s="157"/>
      <c r="F49" s="157"/>
      <c r="G49" s="236"/>
      <c r="H49" s="233"/>
      <c r="I49" s="234"/>
      <c r="J49" s="234"/>
      <c r="K49" s="237"/>
      <c r="L49" s="238"/>
      <c r="M49" s="398"/>
      <c r="N49" s="398"/>
      <c r="O49" s="239"/>
      <c r="P49" s="240"/>
      <c r="Q49" s="240"/>
      <c r="R49" s="241"/>
      <c r="S49" s="234"/>
      <c r="T49" s="240"/>
      <c r="U49" s="242"/>
      <c r="V49" s="240"/>
      <c r="W49" s="241"/>
      <c r="X49" s="240"/>
      <c r="Y49" s="239"/>
      <c r="Z49" s="234"/>
      <c r="AA49" s="238"/>
      <c r="AB49" s="234"/>
      <c r="AC49" s="240"/>
      <c r="AD49" s="240"/>
      <c r="AE49" s="240"/>
      <c r="AF49" s="234"/>
    </row>
    <row r="50" spans="1:32" s="379" customFormat="1" ht="27.75" customHeight="1" x14ac:dyDescent="0.2">
      <c r="A50" s="365">
        <v>112</v>
      </c>
      <c r="B50" s="366">
        <v>0</v>
      </c>
      <c r="C50" s="367"/>
      <c r="D50" s="245" t="s">
        <v>87</v>
      </c>
      <c r="E50" s="158">
        <v>4</v>
      </c>
      <c r="F50" s="158">
        <v>4</v>
      </c>
      <c r="G50" s="203"/>
      <c r="H50" s="365">
        <v>118</v>
      </c>
      <c r="I50" s="366">
        <v>1</v>
      </c>
      <c r="J50" s="368"/>
      <c r="K50" s="247">
        <f>H50-A50</f>
        <v>6</v>
      </c>
      <c r="L50" s="428">
        <f t="shared" si="9"/>
        <v>5.3571428571428568</v>
      </c>
      <c r="M50" s="411">
        <f t="shared" ref="M50:M52" si="14">SUM(A50+P50-S50-U50-X50)</f>
        <v>119</v>
      </c>
      <c r="N50" s="412">
        <f t="shared" si="2"/>
        <v>-1</v>
      </c>
      <c r="O50" s="371"/>
      <c r="P50" s="344">
        <v>12</v>
      </c>
      <c r="Q50" s="372">
        <v>1</v>
      </c>
      <c r="R50" s="346"/>
      <c r="S50" s="373">
        <v>3</v>
      </c>
      <c r="T50" s="372">
        <v>0</v>
      </c>
      <c r="U50" s="374">
        <v>2</v>
      </c>
      <c r="V50" s="372">
        <v>2</v>
      </c>
      <c r="W50" s="349"/>
      <c r="X50" s="158">
        <v>0</v>
      </c>
      <c r="Y50" s="371"/>
      <c r="Z50" s="375">
        <v>62</v>
      </c>
      <c r="AA50" s="366">
        <v>13</v>
      </c>
      <c r="AB50" s="368"/>
      <c r="AC50" s="380">
        <v>58</v>
      </c>
      <c r="AD50" s="372">
        <v>6</v>
      </c>
      <c r="AE50" s="158">
        <v>55</v>
      </c>
      <c r="AF50" s="368"/>
    </row>
    <row r="51" spans="1:32" s="177" customFormat="1" ht="12.75" customHeight="1" x14ac:dyDescent="0.2">
      <c r="A51" s="233"/>
      <c r="B51" s="234"/>
      <c r="C51" s="235"/>
      <c r="D51" s="236"/>
      <c r="E51" s="157"/>
      <c r="F51" s="157"/>
      <c r="G51" s="236"/>
      <c r="H51" s="233"/>
      <c r="I51" s="234"/>
      <c r="J51" s="234"/>
      <c r="K51" s="237"/>
      <c r="L51" s="238"/>
      <c r="M51" s="398"/>
      <c r="N51" s="398"/>
      <c r="O51" s="239"/>
      <c r="P51" s="240"/>
      <c r="Q51" s="240"/>
      <c r="R51" s="241"/>
      <c r="S51" s="234"/>
      <c r="T51" s="240"/>
      <c r="U51" s="242"/>
      <c r="V51" s="240"/>
      <c r="W51" s="241"/>
      <c r="X51" s="240"/>
      <c r="Y51" s="239"/>
      <c r="Z51" s="234"/>
      <c r="AA51" s="238"/>
      <c r="AB51" s="234"/>
      <c r="AC51" s="240"/>
      <c r="AD51" s="240"/>
      <c r="AE51" s="240"/>
      <c r="AF51" s="234"/>
    </row>
    <row r="52" spans="1:32" s="177" customFormat="1" ht="21.75" customHeight="1" x14ac:dyDescent="0.2">
      <c r="A52" s="303">
        <f>SUM(A40,A44,A46,A48,A50)</f>
        <v>779</v>
      </c>
      <c r="B52" s="304">
        <f>SUM(B40,B44,B46,B48,B50)</f>
        <v>61</v>
      </c>
      <c r="C52" s="229"/>
      <c r="D52" s="305" t="s">
        <v>84</v>
      </c>
      <c r="E52" s="306">
        <f>SUM(E50,E48,E46,E44,E40)</f>
        <v>29</v>
      </c>
      <c r="F52" s="307">
        <f>SUM(F50,F48,F46,F44,F40)</f>
        <v>30</v>
      </c>
      <c r="G52" s="230"/>
      <c r="H52" s="303">
        <f>SUM(H50,H48,H46,H44,H40)</f>
        <v>827</v>
      </c>
      <c r="I52" s="304">
        <f>SUM(I50,I48,I46,I44,I40)</f>
        <v>64</v>
      </c>
      <c r="J52" s="231"/>
      <c r="K52" s="308">
        <f>H52-A52</f>
        <v>48</v>
      </c>
      <c r="L52" s="420">
        <f t="shared" si="9"/>
        <v>6.1617458279845962</v>
      </c>
      <c r="M52" s="413">
        <f t="shared" si="14"/>
        <v>824</v>
      </c>
      <c r="N52" s="412">
        <f t="shared" si="2"/>
        <v>3</v>
      </c>
      <c r="O52" s="232"/>
      <c r="P52" s="310">
        <f>SUM(P50,P48,P46,P44,P40)</f>
        <v>123</v>
      </c>
      <c r="Q52" s="311">
        <f>SUM(Q50,Q48,Q46,Q44,Q40)</f>
        <v>3</v>
      </c>
      <c r="R52" s="312"/>
      <c r="S52" s="313">
        <f>SUM(S50,S48,S46,S44,S40)</f>
        <v>55</v>
      </c>
      <c r="T52" s="311">
        <f>SUM(T50,T48,T46,T44,T40)</f>
        <v>5</v>
      </c>
      <c r="U52" s="314">
        <f>SUM(U50,U48,U46,U44,U40)</f>
        <v>10</v>
      </c>
      <c r="V52" s="314">
        <f>SUM(V50,V48,V46,V44,V40)</f>
        <v>9</v>
      </c>
      <c r="W52" s="315"/>
      <c r="X52" s="307">
        <f>SUM(X50,X48,X46,X44,X40)</f>
        <v>13</v>
      </c>
      <c r="Y52" s="232"/>
      <c r="Z52" s="316">
        <f>SUM(Z40,Z44,Z46,Z48,Z50)/5</f>
        <v>62.1</v>
      </c>
      <c r="AA52" s="304">
        <f>SUM(AA40,AA44,AA46,AA48,AA50)/5</f>
        <v>12.3</v>
      </c>
      <c r="AB52" s="231"/>
      <c r="AC52" s="316">
        <f t="shared" ref="AC52:AE52" si="15">SUM(AC40,AC44,AC46,AC48,AC50)/5</f>
        <v>50.7</v>
      </c>
      <c r="AD52" s="358">
        <f t="shared" si="15"/>
        <v>9.9</v>
      </c>
      <c r="AE52" s="304">
        <f t="shared" si="15"/>
        <v>59.9</v>
      </c>
      <c r="AF52" s="231"/>
    </row>
    <row r="53" spans="1:32" ht="10.5" customHeight="1" x14ac:dyDescent="0.2">
      <c r="A53" s="381"/>
      <c r="B53" s="223"/>
      <c r="C53" s="200"/>
      <c r="D53" s="382"/>
      <c r="E53" s="383"/>
      <c r="F53" s="383"/>
      <c r="G53" s="203"/>
      <c r="H53" s="381"/>
      <c r="I53" s="223"/>
      <c r="J53" s="204"/>
      <c r="K53" s="384"/>
      <c r="L53" s="385"/>
      <c r="M53" s="401"/>
      <c r="N53" s="401"/>
      <c r="O53" s="284"/>
      <c r="P53" s="386"/>
      <c r="Q53" s="218"/>
      <c r="R53" s="219"/>
      <c r="S53" s="223"/>
      <c r="T53" s="218"/>
      <c r="U53" s="387"/>
      <c r="V53" s="218"/>
      <c r="W53" s="219"/>
      <c r="X53" s="218"/>
      <c r="Y53" s="192"/>
      <c r="Z53" s="223"/>
      <c r="AA53" s="223"/>
      <c r="AB53" s="204"/>
      <c r="AC53" s="218"/>
      <c r="AD53" s="218"/>
      <c r="AE53" s="218"/>
      <c r="AF53" s="204"/>
    </row>
    <row r="54" spans="1:32" s="177" customFormat="1" ht="12.75" customHeight="1" thickBot="1" x14ac:dyDescent="0.25">
      <c r="A54" s="233"/>
      <c r="B54" s="234"/>
      <c r="C54" s="235"/>
      <c r="D54" s="236"/>
      <c r="E54" s="157"/>
      <c r="F54" s="157"/>
      <c r="G54" s="236"/>
      <c r="H54" s="233"/>
      <c r="I54" s="234"/>
      <c r="J54" s="234"/>
      <c r="K54" s="237"/>
      <c r="L54" s="238"/>
      <c r="M54" s="398"/>
      <c r="N54" s="398"/>
      <c r="O54" s="239"/>
      <c r="P54" s="240"/>
      <c r="Q54" s="240"/>
      <c r="R54" s="241"/>
      <c r="S54" s="234"/>
      <c r="T54" s="240"/>
      <c r="U54" s="242"/>
      <c r="V54" s="240"/>
      <c r="W54" s="241"/>
      <c r="X54" s="240"/>
      <c r="Y54" s="239"/>
      <c r="Z54" s="234"/>
      <c r="AA54" s="238"/>
      <c r="AB54" s="234"/>
      <c r="AC54" s="240"/>
      <c r="AD54" s="240"/>
      <c r="AE54" s="240"/>
      <c r="AF54" s="234"/>
    </row>
    <row r="55" spans="1:32" s="275" customFormat="1" ht="22.5" customHeight="1" thickBot="1" x14ac:dyDescent="0.25">
      <c r="A55" s="173">
        <f>SUM(A30,A32,A38,A40,A44,A46,A48,A50)</f>
        <v>8942</v>
      </c>
      <c r="B55" s="174">
        <f>SUM(B30,B32,B38,B40,B44,B46,B48,B50)</f>
        <v>728</v>
      </c>
      <c r="C55" s="264"/>
      <c r="D55" s="124" t="s">
        <v>52</v>
      </c>
      <c r="E55" s="168">
        <f>SUM(E50,E48,E46,E44,E40,E38,E32,E30)</f>
        <v>315</v>
      </c>
      <c r="F55" s="169">
        <f>SUM(F50,F48,F46,F44,F40,F38,F32,F30)</f>
        <v>308</v>
      </c>
      <c r="G55" s="159"/>
      <c r="H55" s="168">
        <f>SUM(H50,H48,H46,H44,H40,H38,H32,H30)</f>
        <v>8698</v>
      </c>
      <c r="I55" s="169">
        <f>SUM(I50,I48,I46,I44,I40,I38,I32,I30)</f>
        <v>714</v>
      </c>
      <c r="J55" s="265"/>
      <c r="K55" s="422">
        <f>SUM(K50,K48,K46,K44,K40,K38,K32,K30)</f>
        <v>-244</v>
      </c>
      <c r="L55" s="424">
        <f t="shared" ref="L55" si="16">SUM(K55/A55*100)</f>
        <v>-2.7286960411541044</v>
      </c>
      <c r="M55" s="423">
        <f t="shared" ref="M55" si="17">SUM(A55+P55-S55-U55-X55)</f>
        <v>8683</v>
      </c>
      <c r="N55" s="412">
        <f t="shared" ref="N55" si="18">SUM(H55-M55)</f>
        <v>15</v>
      </c>
      <c r="O55" s="268"/>
      <c r="P55" s="168">
        <f>SUM(P50,P48,P46,P44,P40,P38,P32,P30)</f>
        <v>400</v>
      </c>
      <c r="Q55" s="172">
        <f>SUM(Q50,Q48,Q46,Q44,Q40,Q38,Q32,Q30)</f>
        <v>40</v>
      </c>
      <c r="R55" s="137" t="s">
        <v>0</v>
      </c>
      <c r="S55" s="172">
        <f>SUM(S50,S48,S46,S44,S40,S38,S32,S30)</f>
        <v>371</v>
      </c>
      <c r="T55" s="172">
        <f>SUM(T50,T48,T46,T44,T40,T38,T32,T30)</f>
        <v>77</v>
      </c>
      <c r="U55" s="172">
        <f>SUM(U50,U48,U46,U44,U40,U38,U32,U30)</f>
        <v>225</v>
      </c>
      <c r="V55" s="172">
        <f>SUM(V50,V48,V46,V44,V40,V38,V32,V30)</f>
        <v>224</v>
      </c>
      <c r="W55" s="137" t="s">
        <v>0</v>
      </c>
      <c r="X55" s="169">
        <f>SUM(X50,X48,X46,X44,X40,X38,X32,X30)</f>
        <v>63</v>
      </c>
      <c r="Y55" s="268"/>
      <c r="Z55" s="271">
        <f>SUM(Z52,Z38,Z32,Z30)/4</f>
        <v>70.186184210526307</v>
      </c>
      <c r="AA55" s="273">
        <f>SUM(AA52,AA38,AA32,AA30)/4</f>
        <v>17.95</v>
      </c>
      <c r="AB55" s="265"/>
      <c r="AC55" s="271">
        <f t="shared" ref="AC55:AE55" si="19">SUM(AC52,AC38,AC32,AC30)/4</f>
        <v>42.855555555555554</v>
      </c>
      <c r="AD55" s="272">
        <f t="shared" si="19"/>
        <v>14.514473684210525</v>
      </c>
      <c r="AE55" s="273">
        <f t="shared" si="19"/>
        <v>67.1811403508772</v>
      </c>
      <c r="AF55" s="274"/>
    </row>
    <row r="56" spans="1:32" s="182" customFormat="1" x14ac:dyDescent="0.2">
      <c r="A56" s="276"/>
      <c r="B56" s="277"/>
      <c r="C56" s="278"/>
      <c r="D56" s="279"/>
      <c r="E56" s="277"/>
      <c r="F56" s="279"/>
      <c r="G56" s="280"/>
      <c r="H56" s="276"/>
      <c r="I56" s="281"/>
      <c r="J56" s="281"/>
      <c r="K56" s="282" t="s">
        <v>30</v>
      </c>
      <c r="L56" s="283" t="s">
        <v>0</v>
      </c>
      <c r="M56" s="401"/>
      <c r="N56" s="401"/>
      <c r="O56" s="284"/>
      <c r="P56" s="285"/>
      <c r="Q56" s="285"/>
      <c r="R56" s="285"/>
      <c r="S56" s="285"/>
      <c r="T56" s="285"/>
      <c r="U56" s="285"/>
      <c r="V56" s="285"/>
      <c r="W56" s="285"/>
      <c r="X56" s="285"/>
      <c r="Y56" s="284"/>
      <c r="Z56" s="276" t="s">
        <v>31</v>
      </c>
      <c r="AA56" s="286" t="s">
        <v>31</v>
      </c>
      <c r="AB56" s="281"/>
      <c r="AC56" s="416" t="s">
        <v>32</v>
      </c>
      <c r="AD56" s="416"/>
      <c r="AE56" s="416"/>
      <c r="AF56" s="281"/>
    </row>
    <row r="57" spans="1:32" s="182" customFormat="1" x14ac:dyDescent="0.2">
      <c r="A57" s="276"/>
      <c r="B57" s="277"/>
      <c r="C57" s="277"/>
      <c r="D57" s="279"/>
      <c r="E57" s="277" t="s">
        <v>0</v>
      </c>
      <c r="F57" s="279"/>
      <c r="G57" s="279"/>
      <c r="H57" s="276"/>
      <c r="I57" s="281"/>
      <c r="J57" s="281"/>
      <c r="K57" s="599" t="s">
        <v>33</v>
      </c>
      <c r="L57" s="599"/>
      <c r="M57" s="401"/>
      <c r="N57" s="401"/>
      <c r="O57" s="284"/>
      <c r="P57" s="285"/>
      <c r="Q57" s="285"/>
      <c r="R57" s="285"/>
      <c r="S57" s="285"/>
      <c r="T57" s="285"/>
      <c r="U57" s="285"/>
      <c r="V57" s="285"/>
      <c r="W57" s="285"/>
      <c r="X57" s="285"/>
      <c r="Y57" s="284"/>
      <c r="Z57" s="289"/>
      <c r="AA57" s="286"/>
      <c r="AB57" s="281"/>
      <c r="AC57" s="429" t="s">
        <v>0</v>
      </c>
      <c r="AD57" s="290"/>
      <c r="AE57" s="290"/>
      <c r="AF57" s="281"/>
    </row>
    <row r="58" spans="1:32" x14ac:dyDescent="0.2">
      <c r="E58" s="176" t="s">
        <v>0</v>
      </c>
      <c r="H58" s="176" t="s">
        <v>0</v>
      </c>
      <c r="K58" s="291" t="s">
        <v>0</v>
      </c>
    </row>
    <row r="59" spans="1:32" x14ac:dyDescent="0.2">
      <c r="E59" s="176" t="s">
        <v>0</v>
      </c>
    </row>
    <row r="60" spans="1:32" x14ac:dyDescent="0.2">
      <c r="E60" s="176" t="s">
        <v>0</v>
      </c>
    </row>
  </sheetData>
  <mergeCells count="9">
    <mergeCell ref="K57:L57"/>
    <mergeCell ref="Y7:AF7"/>
    <mergeCell ref="D8:D9"/>
    <mergeCell ref="E8:F8"/>
    <mergeCell ref="H8:I8"/>
    <mergeCell ref="K8:L8"/>
    <mergeCell ref="P8:X8"/>
    <mergeCell ref="Z8:AE8"/>
    <mergeCell ref="N8:N9"/>
  </mergeCells>
  <pageMargins left="0.23622047244094491" right="0.23622047244094491" top="0.74803149606299213" bottom="0.74803149606299213" header="0.31496062992125984" footer="0.31496062992125984"/>
  <pageSetup paperSize="9" scale="52" fitToHeight="2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931E6-E392-458F-920E-260879EFCEC5}">
  <dimension ref="A1:AG58"/>
  <sheetViews>
    <sheetView workbookViewId="0">
      <pane ySplit="8" topLeftCell="A42" activePane="bottomLeft" state="frozen"/>
      <selection pane="bottomLeft" activeCell="F57" sqref="F57"/>
    </sheetView>
  </sheetViews>
  <sheetFormatPr defaultRowHeight="12.75" x14ac:dyDescent="0.2"/>
  <cols>
    <col min="1" max="1" width="11.83203125" style="176" customWidth="1"/>
    <col min="2" max="2" width="5.1640625" style="176" customWidth="1"/>
    <col min="3" max="3" width="1.6640625" style="176" customWidth="1"/>
    <col min="4" max="4" width="38.83203125" style="176" customWidth="1"/>
    <col min="5" max="5" width="10.83203125" style="176" customWidth="1"/>
    <col min="6" max="6" width="10.1640625" style="176" customWidth="1"/>
    <col min="7" max="7" width="1.83203125" style="176" customWidth="1"/>
    <col min="8" max="8" width="6.6640625" style="176" customWidth="1"/>
    <col min="9" max="9" width="7" style="176" customWidth="1"/>
    <col min="10" max="10" width="1.6640625" style="176" customWidth="1"/>
    <col min="11" max="11" width="5.33203125" style="176" customWidth="1"/>
    <col min="12" max="12" width="5.83203125" style="176" customWidth="1"/>
    <col min="13" max="13" width="3.5" style="176" customWidth="1"/>
    <col min="14" max="22" width="5.5" style="176" customWidth="1"/>
    <col min="23" max="23" width="3.5" style="176" customWidth="1"/>
    <col min="24" max="24" width="6.33203125" style="176" customWidth="1"/>
    <col min="25" max="25" width="7" style="176" customWidth="1"/>
    <col min="26" max="26" width="1.5" style="176" customWidth="1"/>
    <col min="27" max="27" width="9.83203125" style="176" customWidth="1"/>
    <col min="28" max="28" width="8.1640625" style="176" customWidth="1"/>
    <col min="29" max="29" width="6.6640625" style="176" customWidth="1"/>
    <col min="30" max="30" width="1.5" style="176" customWidth="1"/>
    <col min="31" max="16384" width="9.33203125" style="176"/>
  </cols>
  <sheetData>
    <row r="1" spans="1:32" ht="24.75" customHeight="1" x14ac:dyDescent="0.2">
      <c r="A1" s="175" t="s">
        <v>88</v>
      </c>
    </row>
    <row r="2" spans="1:32" x14ac:dyDescent="0.2">
      <c r="A2" s="177" t="s">
        <v>39</v>
      </c>
    </row>
    <row r="3" spans="1:32" x14ac:dyDescent="0.2">
      <c r="A3" s="177" t="s">
        <v>48</v>
      </c>
    </row>
    <row r="4" spans="1:32" x14ac:dyDescent="0.2">
      <c r="A4" s="177"/>
    </row>
    <row r="5" spans="1:32" ht="12.75" customHeight="1" x14ac:dyDescent="0.2">
      <c r="A5" s="178"/>
      <c r="B5" s="178"/>
      <c r="C5" s="178"/>
      <c r="D5" s="178"/>
      <c r="E5" s="178"/>
      <c r="F5" s="178"/>
      <c r="G5" s="178"/>
      <c r="H5" s="178"/>
      <c r="I5" s="178"/>
      <c r="J5" s="178"/>
      <c r="K5" s="179"/>
      <c r="L5" s="179"/>
      <c r="M5" s="178"/>
      <c r="N5" s="179"/>
      <c r="O5" s="179"/>
      <c r="P5" s="179"/>
      <c r="Q5" s="179"/>
      <c r="R5" s="179"/>
      <c r="S5" s="179"/>
      <c r="T5" s="179"/>
      <c r="U5" s="179"/>
      <c r="V5" s="179"/>
      <c r="W5" s="582"/>
      <c r="X5" s="582"/>
      <c r="Y5" s="582"/>
      <c r="Z5" s="582"/>
      <c r="AA5" s="582"/>
      <c r="AB5" s="582"/>
      <c r="AC5" s="582"/>
      <c r="AD5" s="582"/>
    </row>
    <row r="6" spans="1:32" s="182" customFormat="1" ht="30" customHeight="1" x14ac:dyDescent="0.2">
      <c r="A6" s="394" t="s">
        <v>90</v>
      </c>
      <c r="B6" s="181"/>
      <c r="C6" s="30"/>
      <c r="D6" s="600" t="s">
        <v>70</v>
      </c>
      <c r="E6" s="612" t="s">
        <v>71</v>
      </c>
      <c r="F6" s="613"/>
      <c r="G6" s="31"/>
      <c r="H6" s="604" t="s">
        <v>91</v>
      </c>
      <c r="I6" s="605"/>
      <c r="J6" s="30"/>
      <c r="K6" s="606" t="s">
        <v>37</v>
      </c>
      <c r="L6" s="607"/>
      <c r="M6" s="32"/>
      <c r="N6" s="593" t="s">
        <v>92</v>
      </c>
      <c r="O6" s="594"/>
      <c r="P6" s="594"/>
      <c r="Q6" s="594"/>
      <c r="R6" s="594"/>
      <c r="S6" s="594"/>
      <c r="T6" s="594"/>
      <c r="U6" s="594"/>
      <c r="V6" s="595"/>
      <c r="W6" s="32"/>
      <c r="X6" s="596" t="s">
        <v>69</v>
      </c>
      <c r="Y6" s="609"/>
      <c r="Z6" s="610"/>
      <c r="AA6" s="610"/>
      <c r="AB6" s="610"/>
      <c r="AC6" s="610"/>
      <c r="AD6" s="30"/>
    </row>
    <row r="7" spans="1:32" s="182" customFormat="1" ht="63.75" x14ac:dyDescent="0.2">
      <c r="A7" s="183" t="s">
        <v>19</v>
      </c>
      <c r="B7" s="184" t="s">
        <v>47</v>
      </c>
      <c r="C7" s="185"/>
      <c r="D7" s="611"/>
      <c r="E7" s="292" t="s">
        <v>72</v>
      </c>
      <c r="F7" s="359" t="s">
        <v>89</v>
      </c>
      <c r="G7" s="187"/>
      <c r="H7" s="188" t="s">
        <v>20</v>
      </c>
      <c r="I7" s="184" t="s">
        <v>47</v>
      </c>
      <c r="J7" s="189"/>
      <c r="K7" s="190" t="s">
        <v>38</v>
      </c>
      <c r="L7" s="191" t="s">
        <v>18</v>
      </c>
      <c r="M7" s="192"/>
      <c r="N7" s="46" t="s">
        <v>21</v>
      </c>
      <c r="O7" s="193" t="s">
        <v>22</v>
      </c>
      <c r="P7" s="194" t="s">
        <v>23</v>
      </c>
      <c r="Q7" s="48" t="s">
        <v>24</v>
      </c>
      <c r="R7" s="193" t="s">
        <v>25</v>
      </c>
      <c r="S7" s="48" t="s">
        <v>26</v>
      </c>
      <c r="T7" s="193" t="s">
        <v>27</v>
      </c>
      <c r="U7" s="143" t="s">
        <v>28</v>
      </c>
      <c r="V7" s="49" t="s">
        <v>29</v>
      </c>
      <c r="W7" s="192"/>
      <c r="X7" s="195" t="s">
        <v>64</v>
      </c>
      <c r="Y7" s="195" t="s">
        <v>51</v>
      </c>
      <c r="Z7" s="189"/>
      <c r="AA7" s="195" t="s">
        <v>65</v>
      </c>
      <c r="AB7" s="195" t="s">
        <v>49</v>
      </c>
      <c r="AC7" s="195" t="s">
        <v>66</v>
      </c>
      <c r="AD7" s="189"/>
    </row>
    <row r="8" spans="1:32" s="182" customFormat="1" x14ac:dyDescent="0.2">
      <c r="A8" s="33"/>
      <c r="B8" s="185"/>
      <c r="C8" s="185"/>
      <c r="D8" s="187"/>
      <c r="E8" s="185"/>
      <c r="F8" s="187"/>
      <c r="G8" s="187"/>
      <c r="H8" s="189"/>
      <c r="I8" s="189"/>
      <c r="J8" s="189"/>
      <c r="K8" s="196"/>
      <c r="L8" s="197"/>
      <c r="M8" s="396"/>
      <c r="N8" s="24"/>
      <c r="O8" s="198"/>
      <c r="P8" s="198"/>
      <c r="Q8" s="23"/>
      <c r="R8" s="198"/>
      <c r="S8" s="23"/>
      <c r="T8" s="198"/>
      <c r="U8" s="23"/>
      <c r="V8" s="25"/>
      <c r="W8" s="192"/>
      <c r="X8" s="187"/>
      <c r="Y8" s="187"/>
      <c r="Z8" s="189"/>
      <c r="AA8" s="185"/>
      <c r="AB8" s="185"/>
      <c r="AC8" s="185"/>
      <c r="AD8" s="189"/>
    </row>
    <row r="9" spans="1:32" ht="21.75" customHeight="1" x14ac:dyDescent="0.2">
      <c r="A9" s="60">
        <v>220</v>
      </c>
      <c r="B9" s="199">
        <v>37</v>
      </c>
      <c r="C9" s="200"/>
      <c r="D9" s="201" t="s">
        <v>1</v>
      </c>
      <c r="E9" s="155">
        <v>9</v>
      </c>
      <c r="F9" s="155">
        <v>9</v>
      </c>
      <c r="G9" s="203"/>
      <c r="H9" s="60">
        <v>212</v>
      </c>
      <c r="I9" s="199">
        <v>35</v>
      </c>
      <c r="J9" s="204"/>
      <c r="K9" s="205">
        <f t="shared" ref="K9:K28" si="0">H9-A9</f>
        <v>-8</v>
      </c>
      <c r="L9" s="206">
        <f t="shared" ref="L9:L28" si="1">SUM(-K9/A9*100)</f>
        <v>3.6363636363636362</v>
      </c>
      <c r="M9" s="192"/>
      <c r="N9" s="80">
        <v>6</v>
      </c>
      <c r="O9" s="207">
        <v>0</v>
      </c>
      <c r="P9" s="132"/>
      <c r="Q9" s="208">
        <v>10</v>
      </c>
      <c r="R9" s="218">
        <v>2</v>
      </c>
      <c r="S9" s="209">
        <v>4</v>
      </c>
      <c r="T9" s="207">
        <v>1</v>
      </c>
      <c r="U9" s="132"/>
      <c r="V9" s="210">
        <v>0</v>
      </c>
      <c r="W9" s="192"/>
      <c r="X9" s="202">
        <v>73</v>
      </c>
      <c r="Y9" s="199">
        <v>22</v>
      </c>
      <c r="Z9" s="204"/>
      <c r="AA9" s="202">
        <v>34</v>
      </c>
      <c r="AB9" s="211">
        <v>10</v>
      </c>
      <c r="AC9" s="199">
        <v>67</v>
      </c>
      <c r="AD9" s="204"/>
      <c r="AF9" s="212" t="s">
        <v>0</v>
      </c>
    </row>
    <row r="10" spans="1:32" ht="21.75" customHeight="1" x14ac:dyDescent="0.2">
      <c r="A10" s="44">
        <v>447</v>
      </c>
      <c r="B10" s="213">
        <v>37</v>
      </c>
      <c r="C10" s="200"/>
      <c r="D10" s="214" t="s">
        <v>2</v>
      </c>
      <c r="E10" s="156">
        <v>15</v>
      </c>
      <c r="F10" s="156">
        <v>15</v>
      </c>
      <c r="G10" s="203"/>
      <c r="H10" s="44">
        <v>439</v>
      </c>
      <c r="I10" s="213">
        <v>38</v>
      </c>
      <c r="J10" s="204"/>
      <c r="K10" s="216">
        <f t="shared" si="0"/>
        <v>-8</v>
      </c>
      <c r="L10" s="217">
        <f t="shared" si="1"/>
        <v>1.7897091722595078</v>
      </c>
      <c r="M10" s="192"/>
      <c r="N10" s="38">
        <v>17</v>
      </c>
      <c r="O10" s="218">
        <v>2</v>
      </c>
      <c r="P10" s="219"/>
      <c r="Q10" s="220">
        <v>14</v>
      </c>
      <c r="R10" s="218">
        <v>4</v>
      </c>
      <c r="S10" s="221">
        <v>8</v>
      </c>
      <c r="T10" s="218">
        <v>0</v>
      </c>
      <c r="U10" s="219"/>
      <c r="V10" s="222">
        <v>1</v>
      </c>
      <c r="W10" s="192"/>
      <c r="X10" s="215">
        <v>69</v>
      </c>
      <c r="Y10" s="213">
        <v>19</v>
      </c>
      <c r="Z10" s="204"/>
      <c r="AA10" s="215">
        <v>61</v>
      </c>
      <c r="AB10" s="223">
        <v>12</v>
      </c>
      <c r="AC10" s="213">
        <v>62</v>
      </c>
      <c r="AD10" s="204"/>
    </row>
    <row r="11" spans="1:32" ht="21.75" customHeight="1" x14ac:dyDescent="0.2">
      <c r="A11" s="44">
        <v>262</v>
      </c>
      <c r="B11" s="213">
        <v>16</v>
      </c>
      <c r="C11" s="200"/>
      <c r="D11" s="214" t="s">
        <v>35</v>
      </c>
      <c r="E11" s="156">
        <v>10</v>
      </c>
      <c r="F11" s="156">
        <v>10</v>
      </c>
      <c r="G11" s="203"/>
      <c r="H11" s="44">
        <v>266</v>
      </c>
      <c r="I11" s="213">
        <v>14</v>
      </c>
      <c r="J11" s="204"/>
      <c r="K11" s="216">
        <f t="shared" si="0"/>
        <v>4</v>
      </c>
      <c r="L11" s="217">
        <f t="shared" si="1"/>
        <v>-1.5267175572519083</v>
      </c>
      <c r="M11" s="192"/>
      <c r="N11" s="38">
        <v>7</v>
      </c>
      <c r="O11" s="218">
        <v>0</v>
      </c>
      <c r="P11" s="219"/>
      <c r="Q11" s="224">
        <v>5</v>
      </c>
      <c r="R11" s="218">
        <v>4</v>
      </c>
      <c r="S11" s="221">
        <v>2</v>
      </c>
      <c r="T11" s="218">
        <v>0</v>
      </c>
      <c r="U11" s="219"/>
      <c r="V11" s="222">
        <v>0</v>
      </c>
      <c r="W11" s="192"/>
      <c r="X11" s="215">
        <v>70</v>
      </c>
      <c r="Y11" s="213">
        <v>23</v>
      </c>
      <c r="Z11" s="204"/>
      <c r="AA11" s="293">
        <v>38</v>
      </c>
      <c r="AB11" s="223">
        <v>19</v>
      </c>
      <c r="AC11" s="213">
        <v>55</v>
      </c>
      <c r="AD11" s="204"/>
    </row>
    <row r="12" spans="1:32" ht="21.75" customHeight="1" x14ac:dyDescent="0.2">
      <c r="A12" s="44">
        <v>161</v>
      </c>
      <c r="B12" s="213">
        <v>29</v>
      </c>
      <c r="C12" s="200"/>
      <c r="D12" s="214" t="s">
        <v>36</v>
      </c>
      <c r="E12" s="156">
        <v>7</v>
      </c>
      <c r="F12" s="156">
        <v>7</v>
      </c>
      <c r="G12" s="203"/>
      <c r="H12" s="44">
        <v>161</v>
      </c>
      <c r="I12" s="213">
        <v>30</v>
      </c>
      <c r="J12" s="204"/>
      <c r="K12" s="216">
        <f t="shared" si="0"/>
        <v>0</v>
      </c>
      <c r="L12" s="217">
        <f t="shared" si="1"/>
        <v>0</v>
      </c>
      <c r="M12" s="192"/>
      <c r="N12" s="38">
        <v>7</v>
      </c>
      <c r="O12" s="218">
        <v>1</v>
      </c>
      <c r="P12" s="219"/>
      <c r="Q12" s="224">
        <v>4</v>
      </c>
      <c r="R12" s="218">
        <v>0</v>
      </c>
      <c r="S12" s="221">
        <v>2</v>
      </c>
      <c r="T12" s="218">
        <v>0</v>
      </c>
      <c r="U12" s="219"/>
      <c r="V12" s="222">
        <v>0</v>
      </c>
      <c r="W12" s="192"/>
      <c r="X12" s="215">
        <v>70</v>
      </c>
      <c r="Y12" s="213">
        <v>21</v>
      </c>
      <c r="Z12" s="204"/>
      <c r="AA12" s="215">
        <v>58</v>
      </c>
      <c r="AB12" s="225">
        <v>12</v>
      </c>
      <c r="AC12" s="226">
        <v>52</v>
      </c>
      <c r="AD12" s="204"/>
    </row>
    <row r="13" spans="1:32" ht="21.75" customHeight="1" x14ac:dyDescent="0.2">
      <c r="A13" s="44">
        <v>334</v>
      </c>
      <c r="B13" s="213">
        <v>23</v>
      </c>
      <c r="C13" s="200"/>
      <c r="D13" s="214" t="s">
        <v>3</v>
      </c>
      <c r="E13" s="156">
        <v>10</v>
      </c>
      <c r="F13" s="156">
        <v>10</v>
      </c>
      <c r="G13" s="203"/>
      <c r="H13" s="44">
        <v>326</v>
      </c>
      <c r="I13" s="213">
        <v>25</v>
      </c>
      <c r="J13" s="204"/>
      <c r="K13" s="216">
        <f t="shared" si="0"/>
        <v>-8</v>
      </c>
      <c r="L13" s="217">
        <f t="shared" si="1"/>
        <v>2.3952095808383236</v>
      </c>
      <c r="M13" s="192"/>
      <c r="N13" s="38">
        <v>3</v>
      </c>
      <c r="O13" s="218">
        <v>2</v>
      </c>
      <c r="P13" s="219"/>
      <c r="Q13" s="220">
        <v>6</v>
      </c>
      <c r="R13" s="218">
        <v>1</v>
      </c>
      <c r="S13" s="221">
        <v>3</v>
      </c>
      <c r="T13" s="218">
        <v>0</v>
      </c>
      <c r="U13" s="219"/>
      <c r="V13" s="222">
        <v>4</v>
      </c>
      <c r="W13" s="192"/>
      <c r="X13" s="215">
        <v>72</v>
      </c>
      <c r="Y13" s="213">
        <v>21</v>
      </c>
      <c r="Z13" s="204"/>
      <c r="AA13" s="215">
        <v>41</v>
      </c>
      <c r="AB13" s="223">
        <v>19</v>
      </c>
      <c r="AC13" s="213">
        <v>70</v>
      </c>
      <c r="AD13" s="204"/>
    </row>
    <row r="14" spans="1:32" ht="21.75" customHeight="1" x14ac:dyDescent="0.2">
      <c r="A14" s="44">
        <v>345</v>
      </c>
      <c r="B14" s="213">
        <v>39</v>
      </c>
      <c r="C14" s="200"/>
      <c r="D14" s="214" t="s">
        <v>4</v>
      </c>
      <c r="E14" s="156">
        <v>17</v>
      </c>
      <c r="F14" s="156">
        <v>17</v>
      </c>
      <c r="G14" s="203"/>
      <c r="H14" s="44">
        <v>323</v>
      </c>
      <c r="I14" s="213">
        <v>38</v>
      </c>
      <c r="J14" s="204"/>
      <c r="K14" s="216">
        <f t="shared" si="0"/>
        <v>-22</v>
      </c>
      <c r="L14" s="217">
        <f t="shared" si="1"/>
        <v>6.3768115942028984</v>
      </c>
      <c r="M14" s="192"/>
      <c r="N14" s="38">
        <v>3</v>
      </c>
      <c r="O14" s="218">
        <v>3</v>
      </c>
      <c r="P14" s="219"/>
      <c r="Q14" s="224">
        <v>12</v>
      </c>
      <c r="R14" s="218">
        <v>2</v>
      </c>
      <c r="S14" s="227">
        <v>9</v>
      </c>
      <c r="T14" s="218">
        <v>2</v>
      </c>
      <c r="U14" s="219"/>
      <c r="V14" s="222">
        <v>6</v>
      </c>
      <c r="W14" s="192"/>
      <c r="X14" s="215">
        <v>71</v>
      </c>
      <c r="Y14" s="213">
        <v>23</v>
      </c>
      <c r="Z14" s="204"/>
      <c r="AA14" s="294">
        <v>0</v>
      </c>
      <c r="AB14" s="218">
        <v>12</v>
      </c>
      <c r="AC14" s="222">
        <v>67</v>
      </c>
      <c r="AD14" s="204"/>
    </row>
    <row r="15" spans="1:32" ht="21.75" customHeight="1" x14ac:dyDescent="0.2">
      <c r="A15" s="44">
        <v>672</v>
      </c>
      <c r="B15" s="213">
        <v>47</v>
      </c>
      <c r="C15" s="200"/>
      <c r="D15" s="214" t="s">
        <v>5</v>
      </c>
      <c r="E15" s="156">
        <v>22</v>
      </c>
      <c r="F15" s="156">
        <v>22</v>
      </c>
      <c r="G15" s="203"/>
      <c r="H15" s="44">
        <v>663</v>
      </c>
      <c r="I15" s="213">
        <v>48</v>
      </c>
      <c r="J15" s="204"/>
      <c r="K15" s="216">
        <f t="shared" si="0"/>
        <v>-9</v>
      </c>
      <c r="L15" s="217">
        <f t="shared" si="1"/>
        <v>1.3392857142857142</v>
      </c>
      <c r="M15" s="192"/>
      <c r="N15" s="38">
        <v>10</v>
      </c>
      <c r="O15" s="218">
        <v>2</v>
      </c>
      <c r="P15" s="219"/>
      <c r="Q15" s="220">
        <v>10</v>
      </c>
      <c r="R15" s="218">
        <v>6</v>
      </c>
      <c r="S15" s="221">
        <v>8</v>
      </c>
      <c r="T15" s="218">
        <v>2</v>
      </c>
      <c r="U15" s="219"/>
      <c r="V15" s="222">
        <v>0</v>
      </c>
      <c r="W15" s="192"/>
      <c r="X15" s="215">
        <v>70</v>
      </c>
      <c r="Y15" s="213">
        <v>23</v>
      </c>
      <c r="Z15" s="204"/>
      <c r="AA15" s="228">
        <v>45</v>
      </c>
      <c r="AB15" s="223">
        <v>19</v>
      </c>
      <c r="AC15" s="213">
        <v>69</v>
      </c>
      <c r="AD15" s="204"/>
    </row>
    <row r="16" spans="1:32" ht="21.75" customHeight="1" x14ac:dyDescent="0.2">
      <c r="A16" s="44">
        <v>353</v>
      </c>
      <c r="B16" s="213">
        <v>33</v>
      </c>
      <c r="C16" s="200"/>
      <c r="D16" s="214" t="s">
        <v>6</v>
      </c>
      <c r="E16" s="156">
        <v>15</v>
      </c>
      <c r="F16" s="156">
        <v>15</v>
      </c>
      <c r="G16" s="203"/>
      <c r="H16" s="44">
        <v>336</v>
      </c>
      <c r="I16" s="213">
        <v>33</v>
      </c>
      <c r="J16" s="204"/>
      <c r="K16" s="216">
        <f t="shared" si="0"/>
        <v>-17</v>
      </c>
      <c r="L16" s="217">
        <f t="shared" si="1"/>
        <v>4.8158640226628888</v>
      </c>
      <c r="M16" s="192"/>
      <c r="N16" s="38">
        <v>4</v>
      </c>
      <c r="O16" s="218">
        <v>0</v>
      </c>
      <c r="P16" s="219"/>
      <c r="Q16" s="224">
        <v>15</v>
      </c>
      <c r="R16" s="218">
        <v>3</v>
      </c>
      <c r="S16" s="221">
        <v>9</v>
      </c>
      <c r="T16" s="218">
        <v>0</v>
      </c>
      <c r="U16" s="219"/>
      <c r="V16" s="222">
        <v>0</v>
      </c>
      <c r="W16" s="192"/>
      <c r="X16" s="215">
        <v>71</v>
      </c>
      <c r="Y16" s="213">
        <v>23</v>
      </c>
      <c r="Z16" s="204"/>
      <c r="AA16" s="215">
        <v>40</v>
      </c>
      <c r="AB16" s="223">
        <v>13</v>
      </c>
      <c r="AC16" s="213">
        <v>62</v>
      </c>
      <c r="AD16" s="204"/>
    </row>
    <row r="17" spans="1:33" ht="21.75" customHeight="1" x14ac:dyDescent="0.2">
      <c r="A17" s="44">
        <v>611</v>
      </c>
      <c r="B17" s="213">
        <v>51</v>
      </c>
      <c r="C17" s="200"/>
      <c r="D17" s="214" t="s">
        <v>7</v>
      </c>
      <c r="E17" s="156">
        <v>18</v>
      </c>
      <c r="F17" s="156">
        <v>18</v>
      </c>
      <c r="G17" s="203"/>
      <c r="H17" s="44">
        <v>603</v>
      </c>
      <c r="I17" s="213">
        <v>52</v>
      </c>
      <c r="J17" s="204"/>
      <c r="K17" s="216">
        <f t="shared" si="0"/>
        <v>-8</v>
      </c>
      <c r="L17" s="217">
        <f t="shared" si="1"/>
        <v>1.3093289689034371</v>
      </c>
      <c r="M17" s="192"/>
      <c r="N17" s="38">
        <v>13</v>
      </c>
      <c r="O17" s="218">
        <v>4</v>
      </c>
      <c r="P17" s="219"/>
      <c r="Q17" s="220">
        <v>11</v>
      </c>
      <c r="R17" s="218">
        <v>7</v>
      </c>
      <c r="S17" s="221">
        <v>5</v>
      </c>
      <c r="T17" s="218">
        <v>1</v>
      </c>
      <c r="U17" s="219"/>
      <c r="V17" s="222">
        <v>1</v>
      </c>
      <c r="W17" s="192"/>
      <c r="X17" s="215">
        <v>69</v>
      </c>
      <c r="Y17" s="213">
        <v>19</v>
      </c>
      <c r="Z17" s="204"/>
      <c r="AA17" s="215">
        <v>48</v>
      </c>
      <c r="AB17" s="218">
        <v>12</v>
      </c>
      <c r="AC17" s="222">
        <v>61</v>
      </c>
      <c r="AD17" s="204"/>
    </row>
    <row r="18" spans="1:33" ht="21.75" customHeight="1" x14ac:dyDescent="0.2">
      <c r="A18" s="44">
        <v>353</v>
      </c>
      <c r="B18" s="213">
        <v>46</v>
      </c>
      <c r="C18" s="200"/>
      <c r="D18" s="214" t="s">
        <v>8</v>
      </c>
      <c r="E18" s="156">
        <v>15</v>
      </c>
      <c r="F18" s="156">
        <v>15</v>
      </c>
      <c r="G18" s="203"/>
      <c r="H18" s="44">
        <v>342</v>
      </c>
      <c r="I18" s="213">
        <v>44</v>
      </c>
      <c r="J18" s="204"/>
      <c r="K18" s="216">
        <f t="shared" si="0"/>
        <v>-11</v>
      </c>
      <c r="L18" s="217">
        <f t="shared" si="1"/>
        <v>3.1161473087818696</v>
      </c>
      <c r="M18" s="192"/>
      <c r="N18" s="38">
        <v>9</v>
      </c>
      <c r="O18" s="218">
        <v>0</v>
      </c>
      <c r="P18" s="219"/>
      <c r="Q18" s="224">
        <v>5</v>
      </c>
      <c r="R18" s="218">
        <v>9</v>
      </c>
      <c r="S18" s="221">
        <v>14</v>
      </c>
      <c r="T18" s="218">
        <v>0</v>
      </c>
      <c r="U18" s="219"/>
      <c r="V18" s="222">
        <v>0</v>
      </c>
      <c r="W18" s="192"/>
      <c r="X18" s="215">
        <v>71</v>
      </c>
      <c r="Y18" s="213">
        <v>24</v>
      </c>
      <c r="Z18" s="204"/>
      <c r="AA18" s="215">
        <v>48</v>
      </c>
      <c r="AB18" s="223">
        <v>6</v>
      </c>
      <c r="AC18" s="213">
        <v>67</v>
      </c>
      <c r="AD18" s="204"/>
    </row>
    <row r="19" spans="1:33" ht="21.75" customHeight="1" x14ac:dyDescent="0.2">
      <c r="A19" s="44">
        <v>502</v>
      </c>
      <c r="B19" s="213">
        <v>27</v>
      </c>
      <c r="C19" s="200"/>
      <c r="D19" s="214" t="s">
        <v>9</v>
      </c>
      <c r="E19" s="156">
        <v>16</v>
      </c>
      <c r="F19" s="156">
        <v>16</v>
      </c>
      <c r="G19" s="203"/>
      <c r="H19" s="44">
        <v>496</v>
      </c>
      <c r="I19" s="213">
        <v>28</v>
      </c>
      <c r="J19" s="204"/>
      <c r="K19" s="216">
        <f t="shared" si="0"/>
        <v>-6</v>
      </c>
      <c r="L19" s="217">
        <f t="shared" si="1"/>
        <v>1.1952191235059761</v>
      </c>
      <c r="M19" s="192"/>
      <c r="N19" s="38">
        <v>17</v>
      </c>
      <c r="O19" s="218">
        <v>2</v>
      </c>
      <c r="P19" s="219"/>
      <c r="Q19" s="224">
        <v>13</v>
      </c>
      <c r="R19" s="218">
        <v>1</v>
      </c>
      <c r="S19" s="227">
        <v>8</v>
      </c>
      <c r="T19" s="218">
        <v>1</v>
      </c>
      <c r="U19" s="219"/>
      <c r="V19" s="222">
        <v>1</v>
      </c>
      <c r="W19" s="192"/>
      <c r="X19" s="215">
        <v>72</v>
      </c>
      <c r="Y19" s="213">
        <v>22</v>
      </c>
      <c r="Z19" s="204"/>
      <c r="AA19" s="215">
        <v>69</v>
      </c>
      <c r="AB19" s="223">
        <v>13</v>
      </c>
      <c r="AC19" s="213">
        <v>64</v>
      </c>
      <c r="AD19" s="204"/>
    </row>
    <row r="20" spans="1:33" ht="21.75" customHeight="1" x14ac:dyDescent="0.2">
      <c r="A20" s="44">
        <v>407</v>
      </c>
      <c r="B20" s="213">
        <v>38</v>
      </c>
      <c r="C20" s="200"/>
      <c r="D20" s="214" t="s">
        <v>10</v>
      </c>
      <c r="E20" s="156">
        <v>15</v>
      </c>
      <c r="F20" s="156">
        <v>15</v>
      </c>
      <c r="G20" s="203"/>
      <c r="H20" s="44">
        <v>403</v>
      </c>
      <c r="I20" s="213">
        <v>37</v>
      </c>
      <c r="J20" s="204"/>
      <c r="K20" s="216">
        <f t="shared" si="0"/>
        <v>-4</v>
      </c>
      <c r="L20" s="217">
        <f t="shared" si="1"/>
        <v>0.98280098280098283</v>
      </c>
      <c r="M20" s="192"/>
      <c r="N20" s="38">
        <v>5</v>
      </c>
      <c r="O20" s="218">
        <v>0</v>
      </c>
      <c r="P20" s="219"/>
      <c r="Q20" s="224">
        <v>5</v>
      </c>
      <c r="R20" s="218">
        <v>4</v>
      </c>
      <c r="S20" s="221">
        <v>5</v>
      </c>
      <c r="T20" s="218">
        <v>0</v>
      </c>
      <c r="U20" s="219"/>
      <c r="V20" s="222">
        <v>0</v>
      </c>
      <c r="W20" s="192"/>
      <c r="X20" s="215">
        <v>72</v>
      </c>
      <c r="Y20" s="213">
        <v>21</v>
      </c>
      <c r="Z20" s="204"/>
      <c r="AA20" s="228">
        <v>54</v>
      </c>
      <c r="AB20" s="218">
        <v>16</v>
      </c>
      <c r="AC20" s="222">
        <v>69</v>
      </c>
      <c r="AD20" s="204"/>
    </row>
    <row r="21" spans="1:33" ht="21.75" customHeight="1" x14ac:dyDescent="0.2">
      <c r="A21" s="44">
        <v>196</v>
      </c>
      <c r="B21" s="213">
        <v>21</v>
      </c>
      <c r="C21" s="200"/>
      <c r="D21" s="214" t="s">
        <v>11</v>
      </c>
      <c r="E21" s="156">
        <v>8</v>
      </c>
      <c r="F21" s="156">
        <v>8</v>
      </c>
      <c r="G21" s="203"/>
      <c r="H21" s="44">
        <v>190</v>
      </c>
      <c r="I21" s="213">
        <v>21</v>
      </c>
      <c r="J21" s="204"/>
      <c r="K21" s="216">
        <f t="shared" si="0"/>
        <v>-6</v>
      </c>
      <c r="L21" s="217">
        <f t="shared" si="1"/>
        <v>3.0612244897959182</v>
      </c>
      <c r="M21" s="192"/>
      <c r="N21" s="38">
        <v>7</v>
      </c>
      <c r="O21" s="218">
        <v>1</v>
      </c>
      <c r="P21" s="219"/>
      <c r="Q21" s="220">
        <v>8</v>
      </c>
      <c r="R21" s="218">
        <v>2</v>
      </c>
      <c r="S21" s="221">
        <v>6</v>
      </c>
      <c r="T21" s="218">
        <v>1</v>
      </c>
      <c r="U21" s="219"/>
      <c r="V21" s="222">
        <v>0</v>
      </c>
      <c r="W21" s="192"/>
      <c r="X21" s="215">
        <v>71</v>
      </c>
      <c r="Y21" s="213">
        <v>19</v>
      </c>
      <c r="Z21" s="204"/>
      <c r="AA21" s="294">
        <v>56</v>
      </c>
      <c r="AB21" s="218">
        <v>20</v>
      </c>
      <c r="AC21" s="222">
        <v>71</v>
      </c>
      <c r="AD21" s="204"/>
    </row>
    <row r="22" spans="1:33" ht="21.75" customHeight="1" x14ac:dyDescent="0.2">
      <c r="A22" s="44">
        <v>431</v>
      </c>
      <c r="B22" s="213">
        <v>30</v>
      </c>
      <c r="C22" s="200"/>
      <c r="D22" s="214" t="s">
        <v>12</v>
      </c>
      <c r="E22" s="156">
        <v>13</v>
      </c>
      <c r="F22" s="156">
        <v>13</v>
      </c>
      <c r="G22" s="203"/>
      <c r="H22" s="44">
        <v>423</v>
      </c>
      <c r="I22" s="213">
        <v>30</v>
      </c>
      <c r="J22" s="204"/>
      <c r="K22" s="216">
        <f t="shared" si="0"/>
        <v>-8</v>
      </c>
      <c r="L22" s="217">
        <f t="shared" si="1"/>
        <v>1.8561484918793503</v>
      </c>
      <c r="M22" s="192"/>
      <c r="N22" s="38">
        <v>14</v>
      </c>
      <c r="O22" s="218">
        <v>0</v>
      </c>
      <c r="P22" s="219"/>
      <c r="Q22" s="220">
        <v>17</v>
      </c>
      <c r="R22" s="218">
        <v>11</v>
      </c>
      <c r="S22" s="221">
        <v>3</v>
      </c>
      <c r="T22" s="218">
        <v>0</v>
      </c>
      <c r="U22" s="219"/>
      <c r="V22" s="222">
        <v>2</v>
      </c>
      <c r="W22" s="192"/>
      <c r="X22" s="215">
        <v>69</v>
      </c>
      <c r="Y22" s="213">
        <v>20</v>
      </c>
      <c r="Z22" s="204"/>
      <c r="AA22" s="228">
        <v>51</v>
      </c>
      <c r="AB22" s="218">
        <v>18</v>
      </c>
      <c r="AC22" s="222">
        <v>68</v>
      </c>
      <c r="AD22" s="204"/>
    </row>
    <row r="23" spans="1:33" ht="21.75" customHeight="1" x14ac:dyDescent="0.2">
      <c r="A23" s="44">
        <v>301</v>
      </c>
      <c r="B23" s="213">
        <v>17</v>
      </c>
      <c r="C23" s="200"/>
      <c r="D23" s="214" t="s">
        <v>13</v>
      </c>
      <c r="E23" s="156">
        <v>10</v>
      </c>
      <c r="F23" s="156">
        <v>10</v>
      </c>
      <c r="G23" s="203"/>
      <c r="H23" s="44">
        <v>299</v>
      </c>
      <c r="I23" s="213">
        <v>17</v>
      </c>
      <c r="J23" s="204"/>
      <c r="K23" s="216">
        <f t="shared" si="0"/>
        <v>-2</v>
      </c>
      <c r="L23" s="217">
        <f t="shared" si="1"/>
        <v>0.66445182724252494</v>
      </c>
      <c r="M23" s="192"/>
      <c r="N23" s="38">
        <v>10</v>
      </c>
      <c r="O23" s="218">
        <v>0</v>
      </c>
      <c r="P23" s="219"/>
      <c r="Q23" s="220">
        <v>8</v>
      </c>
      <c r="R23" s="218">
        <v>2</v>
      </c>
      <c r="S23" s="221">
        <v>6</v>
      </c>
      <c r="T23" s="218">
        <v>1</v>
      </c>
      <c r="U23" s="219"/>
      <c r="V23" s="222">
        <v>0</v>
      </c>
      <c r="W23" s="192"/>
      <c r="X23" s="215">
        <v>70</v>
      </c>
      <c r="Y23" s="213">
        <v>24</v>
      </c>
      <c r="Z23" s="204"/>
      <c r="AA23" s="228">
        <v>52</v>
      </c>
      <c r="AB23" s="218">
        <v>21</v>
      </c>
      <c r="AC23" s="222">
        <v>65</v>
      </c>
      <c r="AD23" s="204"/>
    </row>
    <row r="24" spans="1:33" ht="21.75" customHeight="1" x14ac:dyDescent="0.2">
      <c r="A24" s="44">
        <v>350</v>
      </c>
      <c r="B24" s="213">
        <v>25</v>
      </c>
      <c r="C24" s="200"/>
      <c r="D24" s="214" t="s">
        <v>14</v>
      </c>
      <c r="E24" s="156">
        <v>10</v>
      </c>
      <c r="F24" s="156">
        <v>10</v>
      </c>
      <c r="G24" s="203"/>
      <c r="H24" s="44">
        <v>330</v>
      </c>
      <c r="I24" s="213">
        <v>24</v>
      </c>
      <c r="J24" s="204"/>
      <c r="K24" s="216">
        <f t="shared" si="0"/>
        <v>-20</v>
      </c>
      <c r="L24" s="217">
        <f t="shared" si="1"/>
        <v>5.7142857142857144</v>
      </c>
      <c r="M24" s="192"/>
      <c r="N24" s="38">
        <v>4</v>
      </c>
      <c r="O24" s="218">
        <v>1</v>
      </c>
      <c r="P24" s="219"/>
      <c r="Q24" s="220">
        <v>10</v>
      </c>
      <c r="R24" s="218">
        <v>0</v>
      </c>
      <c r="S24" s="221">
        <v>11</v>
      </c>
      <c r="T24" s="218">
        <v>1</v>
      </c>
      <c r="U24" s="219"/>
      <c r="V24" s="222">
        <v>2</v>
      </c>
      <c r="W24" s="192"/>
      <c r="X24" s="215">
        <v>71</v>
      </c>
      <c r="Y24" s="213">
        <v>23</v>
      </c>
      <c r="Z24" s="204"/>
      <c r="AA24" s="228">
        <v>55</v>
      </c>
      <c r="AB24" s="218">
        <v>14</v>
      </c>
      <c r="AC24" s="222">
        <v>60</v>
      </c>
      <c r="AD24" s="204"/>
    </row>
    <row r="25" spans="1:33" ht="21.75" customHeight="1" x14ac:dyDescent="0.2">
      <c r="A25" s="44">
        <v>291</v>
      </c>
      <c r="B25" s="213">
        <v>25</v>
      </c>
      <c r="C25" s="200"/>
      <c r="D25" s="214" t="s">
        <v>15</v>
      </c>
      <c r="E25" s="156">
        <v>11</v>
      </c>
      <c r="F25" s="156">
        <v>11</v>
      </c>
      <c r="G25" s="203"/>
      <c r="H25" s="44">
        <v>278</v>
      </c>
      <c r="I25" s="213">
        <v>26</v>
      </c>
      <c r="J25" s="204"/>
      <c r="K25" s="216">
        <f t="shared" si="0"/>
        <v>-13</v>
      </c>
      <c r="L25" s="217">
        <f t="shared" si="1"/>
        <v>4.4673539518900345</v>
      </c>
      <c r="M25" s="192"/>
      <c r="N25" s="38">
        <v>7</v>
      </c>
      <c r="O25" s="218">
        <v>3</v>
      </c>
      <c r="P25" s="219"/>
      <c r="Q25" s="220">
        <v>5</v>
      </c>
      <c r="R25" s="218">
        <v>2</v>
      </c>
      <c r="S25" s="221">
        <v>13</v>
      </c>
      <c r="T25" s="218">
        <v>0</v>
      </c>
      <c r="U25" s="219"/>
      <c r="V25" s="222">
        <v>2</v>
      </c>
      <c r="W25" s="192"/>
      <c r="X25" s="215">
        <v>74</v>
      </c>
      <c r="Y25" s="213">
        <v>24</v>
      </c>
      <c r="Z25" s="204"/>
      <c r="AA25" s="228">
        <v>66</v>
      </c>
      <c r="AB25" s="218">
        <v>10</v>
      </c>
      <c r="AC25" s="222">
        <v>67</v>
      </c>
      <c r="AD25" s="204"/>
      <c r="AF25" s="397" t="s">
        <v>0</v>
      </c>
    </row>
    <row r="26" spans="1:33" ht="21.75" customHeight="1" x14ac:dyDescent="0.2">
      <c r="A26" s="44">
        <v>756</v>
      </c>
      <c r="B26" s="213">
        <v>49</v>
      </c>
      <c r="C26" s="200"/>
      <c r="D26" s="214" t="s">
        <v>16</v>
      </c>
      <c r="E26" s="156">
        <v>21</v>
      </c>
      <c r="F26" s="156">
        <v>21</v>
      </c>
      <c r="G26" s="203"/>
      <c r="H26" s="44">
        <v>754</v>
      </c>
      <c r="I26" s="213">
        <v>52</v>
      </c>
      <c r="J26" s="204"/>
      <c r="K26" s="216">
        <f t="shared" si="0"/>
        <v>-2</v>
      </c>
      <c r="L26" s="217">
        <f t="shared" si="1"/>
        <v>0.26455026455026454</v>
      </c>
      <c r="M26" s="192"/>
      <c r="N26" s="38">
        <v>22</v>
      </c>
      <c r="O26" s="218">
        <v>3</v>
      </c>
      <c r="P26" s="219"/>
      <c r="Q26" s="220">
        <v>11</v>
      </c>
      <c r="R26" s="218">
        <v>4</v>
      </c>
      <c r="S26" s="221">
        <v>9</v>
      </c>
      <c r="T26" s="218">
        <v>1</v>
      </c>
      <c r="U26" s="219"/>
      <c r="V26" s="222">
        <v>4</v>
      </c>
      <c r="W26" s="192"/>
      <c r="X26" s="215">
        <v>68</v>
      </c>
      <c r="Y26" s="213">
        <v>18</v>
      </c>
      <c r="Z26" s="204"/>
      <c r="AA26" s="228">
        <v>54</v>
      </c>
      <c r="AB26" s="218">
        <v>8</v>
      </c>
      <c r="AC26" s="222">
        <v>52</v>
      </c>
      <c r="AD26" s="204"/>
    </row>
    <row r="27" spans="1:33" ht="21.75" customHeight="1" x14ac:dyDescent="0.2">
      <c r="A27" s="44">
        <v>159</v>
      </c>
      <c r="B27" s="213">
        <v>20</v>
      </c>
      <c r="C27" s="200"/>
      <c r="D27" s="214" t="s">
        <v>17</v>
      </c>
      <c r="E27" s="156">
        <v>8</v>
      </c>
      <c r="F27" s="156">
        <v>8</v>
      </c>
      <c r="G27" s="203"/>
      <c r="H27" s="44">
        <v>152</v>
      </c>
      <c r="I27" s="213">
        <v>20</v>
      </c>
      <c r="J27" s="204"/>
      <c r="K27" s="216">
        <f t="shared" si="0"/>
        <v>-7</v>
      </c>
      <c r="L27" s="217">
        <f t="shared" si="1"/>
        <v>4.4025157232704402</v>
      </c>
      <c r="M27" s="192"/>
      <c r="N27" s="38">
        <v>4</v>
      </c>
      <c r="O27" s="218">
        <v>0</v>
      </c>
      <c r="P27" s="219"/>
      <c r="Q27" s="220">
        <v>6</v>
      </c>
      <c r="R27" s="218">
        <v>0</v>
      </c>
      <c r="S27" s="221">
        <v>6</v>
      </c>
      <c r="T27" s="218">
        <v>0</v>
      </c>
      <c r="U27" s="219"/>
      <c r="V27" s="222">
        <v>0</v>
      </c>
      <c r="W27" s="192"/>
      <c r="X27" s="215">
        <v>68</v>
      </c>
      <c r="Y27" s="213">
        <v>19</v>
      </c>
      <c r="Z27" s="204"/>
      <c r="AA27" s="228">
        <v>53</v>
      </c>
      <c r="AB27" s="218">
        <v>18</v>
      </c>
      <c r="AC27" s="222">
        <v>73</v>
      </c>
      <c r="AD27" s="204"/>
    </row>
    <row r="28" spans="1:33" s="177" customFormat="1" ht="30.75" customHeight="1" x14ac:dyDescent="0.2">
      <c r="A28" s="63">
        <f>SUM(A9:A27)</f>
        <v>7151</v>
      </c>
      <c r="B28" s="64">
        <f>SUM(B9:B27)</f>
        <v>610</v>
      </c>
      <c r="C28" s="229"/>
      <c r="D28" s="90" t="s">
        <v>67</v>
      </c>
      <c r="E28" s="86">
        <f>SUM(E9:E27)</f>
        <v>250</v>
      </c>
      <c r="F28" s="86">
        <f>SUM(F9:F27)</f>
        <v>250</v>
      </c>
      <c r="G28" s="230"/>
      <c r="H28" s="63">
        <f>SUM(H9:H27)</f>
        <v>6996</v>
      </c>
      <c r="I28" s="64">
        <f>SUM(I9:I27)</f>
        <v>612</v>
      </c>
      <c r="J28" s="231"/>
      <c r="K28" s="89">
        <f t="shared" si="0"/>
        <v>-155</v>
      </c>
      <c r="L28" s="88">
        <f t="shared" si="1"/>
        <v>2.1675290169207102</v>
      </c>
      <c r="M28" s="232"/>
      <c r="N28" s="83">
        <f>SUM(N9:N27)</f>
        <v>169</v>
      </c>
      <c r="O28" s="84">
        <f>SUM(O9:O27)</f>
        <v>24</v>
      </c>
      <c r="P28" s="134"/>
      <c r="Q28" s="84">
        <f>SUM(Q9:Q27)</f>
        <v>175</v>
      </c>
      <c r="R28" s="388">
        <f>SUM(R9:R27)</f>
        <v>64</v>
      </c>
      <c r="S28" s="85">
        <f>SUM(S9:S27)</f>
        <v>131</v>
      </c>
      <c r="T28" s="145">
        <f>SUM(T9:T27)</f>
        <v>11</v>
      </c>
      <c r="U28" s="134"/>
      <c r="V28" s="86">
        <f>SUM(V9:V27)</f>
        <v>23</v>
      </c>
      <c r="W28" s="232"/>
      <c r="X28" s="87">
        <f>SUM(X9:X27)/19</f>
        <v>70.578947368421055</v>
      </c>
      <c r="Y28" s="64">
        <f>SUM(Y9:Y27)/19</f>
        <v>21.473684210526315</v>
      </c>
      <c r="Z28" s="231"/>
      <c r="AA28" s="87">
        <f t="shared" ref="AA28:AC28" si="2">SUM(AA9:AA27)/19</f>
        <v>48.578947368421055</v>
      </c>
      <c r="AB28" s="84">
        <f t="shared" si="2"/>
        <v>14.315789473684211</v>
      </c>
      <c r="AC28" s="64">
        <f t="shared" si="2"/>
        <v>64.263157894736835</v>
      </c>
      <c r="AD28" s="231"/>
      <c r="AF28" s="177" t="s">
        <v>0</v>
      </c>
      <c r="AG28" s="177" t="s">
        <v>0</v>
      </c>
    </row>
    <row r="29" spans="1:33" s="177" customFormat="1" ht="12.75" customHeight="1" x14ac:dyDescent="0.2">
      <c r="A29" s="233"/>
      <c r="B29" s="234"/>
      <c r="C29" s="235"/>
      <c r="D29" s="236"/>
      <c r="E29" s="157"/>
      <c r="F29" s="157"/>
      <c r="G29" s="236"/>
      <c r="H29" s="233"/>
      <c r="I29" s="234"/>
      <c r="J29" s="234"/>
      <c r="K29" s="237"/>
      <c r="L29" s="238"/>
      <c r="M29" s="239"/>
      <c r="N29" s="240"/>
      <c r="O29" s="240"/>
      <c r="P29" s="241"/>
      <c r="Q29" s="234"/>
      <c r="R29" s="240"/>
      <c r="S29" s="242"/>
      <c r="T29" s="240"/>
      <c r="U29" s="241"/>
      <c r="V29" s="240"/>
      <c r="W29" s="239"/>
      <c r="X29" s="234"/>
      <c r="Y29" s="238"/>
      <c r="Z29" s="234"/>
      <c r="AA29" s="240"/>
      <c r="AB29" s="240"/>
      <c r="AC29" s="240"/>
      <c r="AD29" s="234"/>
    </row>
    <row r="30" spans="1:33" ht="30" customHeight="1" x14ac:dyDescent="0.2">
      <c r="A30" s="243">
        <v>98</v>
      </c>
      <c r="B30" s="244">
        <v>0</v>
      </c>
      <c r="C30" s="200"/>
      <c r="D30" s="245" t="s">
        <v>45</v>
      </c>
      <c r="E30" s="158">
        <v>1</v>
      </c>
      <c r="F30" s="158">
        <v>1</v>
      </c>
      <c r="G30" s="203"/>
      <c r="H30" s="243">
        <v>96</v>
      </c>
      <c r="I30" s="244">
        <v>0</v>
      </c>
      <c r="J30" s="204"/>
      <c r="K30" s="247">
        <f>H30-A30</f>
        <v>-2</v>
      </c>
      <c r="L30" s="248">
        <v>44.1</v>
      </c>
      <c r="M30" s="192"/>
      <c r="N30" s="104">
        <v>1</v>
      </c>
      <c r="O30" s="249">
        <v>0</v>
      </c>
      <c r="P30" s="136"/>
      <c r="Q30" s="250">
        <v>3</v>
      </c>
      <c r="R30" s="249">
        <v>0</v>
      </c>
      <c r="S30" s="251">
        <v>2</v>
      </c>
      <c r="T30" s="249">
        <v>0</v>
      </c>
      <c r="U30" s="138"/>
      <c r="V30" s="252">
        <v>0</v>
      </c>
      <c r="W30" s="192"/>
      <c r="X30" s="253">
        <v>72</v>
      </c>
      <c r="Y30" s="254">
        <v>25</v>
      </c>
      <c r="Z30" s="204"/>
      <c r="AA30" s="255">
        <v>49</v>
      </c>
      <c r="AB30" s="249">
        <v>14</v>
      </c>
      <c r="AC30" s="256">
        <v>62</v>
      </c>
      <c r="AD30" s="204"/>
    </row>
    <row r="31" spans="1:33" s="177" customFormat="1" ht="12.75" customHeight="1" x14ac:dyDescent="0.2">
      <c r="A31" s="233"/>
      <c r="B31" s="234"/>
      <c r="C31" s="235"/>
      <c r="D31" s="236"/>
      <c r="E31" s="157"/>
      <c r="F31" s="157"/>
      <c r="G31" s="236"/>
      <c r="H31" s="233"/>
      <c r="I31" s="234"/>
      <c r="J31" s="234"/>
      <c r="K31" s="237"/>
      <c r="L31" s="238"/>
      <c r="M31" s="239"/>
      <c r="N31" s="240"/>
      <c r="O31" s="240"/>
      <c r="P31" s="241"/>
      <c r="Q31" s="234"/>
      <c r="R31" s="240"/>
      <c r="S31" s="242"/>
      <c r="T31" s="240"/>
      <c r="U31" s="241"/>
      <c r="V31" s="240"/>
      <c r="W31" s="239"/>
      <c r="X31" s="234"/>
      <c r="Y31" s="238"/>
      <c r="Z31" s="234"/>
      <c r="AA31" s="240"/>
      <c r="AB31" s="240"/>
      <c r="AC31" s="240"/>
      <c r="AD31" s="234"/>
    </row>
    <row r="32" spans="1:33" ht="21.75" customHeight="1" x14ac:dyDescent="0.2">
      <c r="A32" s="60">
        <v>368</v>
      </c>
      <c r="B32" s="199">
        <v>19</v>
      </c>
      <c r="C32" s="200"/>
      <c r="D32" s="201" t="s">
        <v>40</v>
      </c>
      <c r="E32" s="155">
        <v>13</v>
      </c>
      <c r="F32" s="155">
        <v>12</v>
      </c>
      <c r="G32" s="203"/>
      <c r="H32" s="60">
        <v>369</v>
      </c>
      <c r="I32" s="199">
        <v>17</v>
      </c>
      <c r="J32" s="204"/>
      <c r="K32" s="205">
        <f>H32-A32</f>
        <v>1</v>
      </c>
      <c r="L32" s="206">
        <f>SUM(-K32/A32*100)</f>
        <v>-0.27173913043478259</v>
      </c>
      <c r="M32" s="192"/>
      <c r="N32" s="80">
        <v>25</v>
      </c>
      <c r="O32" s="207">
        <v>1</v>
      </c>
      <c r="P32" s="132"/>
      <c r="Q32" s="257">
        <v>5</v>
      </c>
      <c r="R32" s="207">
        <v>2</v>
      </c>
      <c r="S32" s="258">
        <v>8</v>
      </c>
      <c r="T32" s="207">
        <v>0</v>
      </c>
      <c r="U32" s="139"/>
      <c r="V32" s="210">
        <v>1</v>
      </c>
      <c r="W32" s="192"/>
      <c r="X32" s="202">
        <v>75</v>
      </c>
      <c r="Y32" s="199">
        <v>16</v>
      </c>
      <c r="Z32" s="204"/>
      <c r="AA32" s="259">
        <v>67</v>
      </c>
      <c r="AB32" s="207">
        <v>7</v>
      </c>
      <c r="AC32" s="210">
        <v>76</v>
      </c>
      <c r="AD32" s="204"/>
    </row>
    <row r="33" spans="1:30" ht="21.75" customHeight="1" x14ac:dyDescent="0.2">
      <c r="A33" s="44">
        <v>423</v>
      </c>
      <c r="B33" s="213">
        <v>24</v>
      </c>
      <c r="C33" s="200"/>
      <c r="D33" s="214" t="s">
        <v>41</v>
      </c>
      <c r="E33" s="156">
        <v>15</v>
      </c>
      <c r="F33" s="156">
        <v>15</v>
      </c>
      <c r="G33" s="203"/>
      <c r="H33" s="44">
        <v>423</v>
      </c>
      <c r="I33" s="213">
        <v>17</v>
      </c>
      <c r="J33" s="204"/>
      <c r="K33" s="216">
        <f>H33-A33</f>
        <v>0</v>
      </c>
      <c r="L33" s="217">
        <f>SUM(-K33/A33*100)</f>
        <v>0</v>
      </c>
      <c r="M33" s="192"/>
      <c r="N33" s="38">
        <v>18</v>
      </c>
      <c r="O33" s="218">
        <v>0</v>
      </c>
      <c r="P33" s="219"/>
      <c r="Q33" s="220">
        <v>15</v>
      </c>
      <c r="R33" s="218">
        <v>6</v>
      </c>
      <c r="S33" s="221">
        <v>4</v>
      </c>
      <c r="T33" s="218">
        <v>0</v>
      </c>
      <c r="U33" s="140"/>
      <c r="V33" s="222">
        <v>1</v>
      </c>
      <c r="W33" s="192"/>
      <c r="X33" s="215">
        <v>71</v>
      </c>
      <c r="Y33" s="213">
        <v>16</v>
      </c>
      <c r="Z33" s="204"/>
      <c r="AA33" s="228">
        <v>64</v>
      </c>
      <c r="AB33" s="218">
        <v>9</v>
      </c>
      <c r="AC33" s="222">
        <v>64</v>
      </c>
      <c r="AD33" s="204"/>
    </row>
    <row r="34" spans="1:30" ht="21.75" customHeight="1" x14ac:dyDescent="0.2">
      <c r="A34" s="44">
        <v>123</v>
      </c>
      <c r="B34" s="213">
        <v>14</v>
      </c>
      <c r="C34" s="200"/>
      <c r="D34" s="214" t="s">
        <v>42</v>
      </c>
      <c r="E34" s="156">
        <v>6</v>
      </c>
      <c r="F34" s="156">
        <v>6</v>
      </c>
      <c r="G34" s="203"/>
      <c r="H34" s="44">
        <v>117</v>
      </c>
      <c r="I34" s="213">
        <v>13</v>
      </c>
      <c r="J34" s="204"/>
      <c r="K34" s="216">
        <f>H34-A34</f>
        <v>-6</v>
      </c>
      <c r="L34" s="217">
        <f>SUM(-K34/A34*100)</f>
        <v>4.8780487804878048</v>
      </c>
      <c r="M34" s="192"/>
      <c r="N34" s="38">
        <v>0</v>
      </c>
      <c r="O34" s="218">
        <v>0</v>
      </c>
      <c r="P34" s="219"/>
      <c r="Q34" s="220">
        <v>5</v>
      </c>
      <c r="R34" s="218">
        <v>0</v>
      </c>
      <c r="S34" s="221">
        <v>1</v>
      </c>
      <c r="T34" s="218"/>
      <c r="U34" s="140"/>
      <c r="V34" s="222">
        <v>0</v>
      </c>
      <c r="W34" s="192"/>
      <c r="X34" s="215">
        <v>74</v>
      </c>
      <c r="Y34" s="213">
        <v>15</v>
      </c>
      <c r="Z34" s="204"/>
      <c r="AA34" s="294">
        <v>49</v>
      </c>
      <c r="AB34" s="218">
        <v>9</v>
      </c>
      <c r="AC34" s="222">
        <v>67</v>
      </c>
      <c r="AD34" s="204"/>
    </row>
    <row r="35" spans="1:30" ht="21.75" customHeight="1" x14ac:dyDescent="0.2">
      <c r="A35" s="44">
        <v>0</v>
      </c>
      <c r="B35" s="213">
        <v>0</v>
      </c>
      <c r="C35" s="200"/>
      <c r="D35" s="214" t="s">
        <v>73</v>
      </c>
      <c r="E35" s="156">
        <v>0</v>
      </c>
      <c r="F35" s="156">
        <v>1</v>
      </c>
      <c r="G35" s="203"/>
      <c r="H35" s="44">
        <v>11</v>
      </c>
      <c r="I35" s="213">
        <v>0</v>
      </c>
      <c r="J35" s="204"/>
      <c r="K35" s="216">
        <f>H35-A35</f>
        <v>11</v>
      </c>
      <c r="L35" s="399" t="s">
        <v>76</v>
      </c>
      <c r="M35" s="192"/>
      <c r="N35" s="38">
        <v>0</v>
      </c>
      <c r="O35" s="218">
        <v>0</v>
      </c>
      <c r="P35" s="219"/>
      <c r="Q35" s="220">
        <v>0</v>
      </c>
      <c r="R35" s="218">
        <v>0</v>
      </c>
      <c r="S35" s="221">
        <v>0</v>
      </c>
      <c r="T35" s="218">
        <v>0</v>
      </c>
      <c r="U35" s="140"/>
      <c r="V35" s="222">
        <v>0</v>
      </c>
      <c r="W35" s="192"/>
      <c r="X35" s="215">
        <v>74</v>
      </c>
      <c r="Y35" s="213">
        <v>9</v>
      </c>
      <c r="Z35" s="204"/>
      <c r="AA35" s="294">
        <v>0</v>
      </c>
      <c r="AB35" s="295">
        <v>0</v>
      </c>
      <c r="AC35" s="296">
        <v>0</v>
      </c>
      <c r="AD35" s="204"/>
    </row>
    <row r="36" spans="1:30" s="177" customFormat="1" ht="21.75" customHeight="1" x14ac:dyDescent="0.2">
      <c r="A36" s="63">
        <f>SUM(A32:A35)</f>
        <v>914</v>
      </c>
      <c r="B36" s="64">
        <f>SUM(B32:B35)</f>
        <v>57</v>
      </c>
      <c r="C36" s="229"/>
      <c r="D36" s="90" t="s">
        <v>68</v>
      </c>
      <c r="E36" s="86">
        <f>SUM(E32:E35)</f>
        <v>34</v>
      </c>
      <c r="F36" s="86">
        <f>SUM(F32:F35)</f>
        <v>34</v>
      </c>
      <c r="G36" s="230"/>
      <c r="H36" s="63">
        <f>SUM(H32:H35)</f>
        <v>920</v>
      </c>
      <c r="I36" s="160">
        <f>SUM(I32:I35)</f>
        <v>47</v>
      </c>
      <c r="J36" s="231"/>
      <c r="K36" s="102">
        <f>H36-A36</f>
        <v>6</v>
      </c>
      <c r="L36" s="103">
        <v>0.4</v>
      </c>
      <c r="M36" s="232"/>
      <c r="N36" s="63">
        <f>SUM(N32:N35)</f>
        <v>43</v>
      </c>
      <c r="O36" s="161">
        <f>SUM(O32:O35)</f>
        <v>1</v>
      </c>
      <c r="P36" s="134"/>
      <c r="Q36" s="161">
        <f>SUM(Q32:Q35)</f>
        <v>25</v>
      </c>
      <c r="R36" s="161">
        <f>SUM(R32:R35)</f>
        <v>8</v>
      </c>
      <c r="S36" s="161">
        <f>SUM(S32:S35)</f>
        <v>13</v>
      </c>
      <c r="T36" s="161">
        <v>0</v>
      </c>
      <c r="U36" s="134"/>
      <c r="V36" s="160">
        <f>SUM(V32:V35)</f>
        <v>2</v>
      </c>
      <c r="W36" s="232"/>
      <c r="X36" s="87">
        <f>SUM(X32:X35)/4</f>
        <v>73.5</v>
      </c>
      <c r="Y36" s="64">
        <f>SUM(Y32:Y35)/4</f>
        <v>14</v>
      </c>
      <c r="Z36" s="231"/>
      <c r="AA36" s="87">
        <f t="shared" ref="AA36:AC36" si="3">SUM(AA32:AA35)/4</f>
        <v>45</v>
      </c>
      <c r="AB36" s="84">
        <f t="shared" si="3"/>
        <v>6.25</v>
      </c>
      <c r="AC36" s="64">
        <f t="shared" si="3"/>
        <v>51.75</v>
      </c>
      <c r="AD36" s="231"/>
    </row>
    <row r="37" spans="1:30" s="177" customFormat="1" ht="12.75" customHeight="1" x14ac:dyDescent="0.2">
      <c r="A37" s="233"/>
      <c r="B37" s="234"/>
      <c r="C37" s="235"/>
      <c r="D37" s="236"/>
      <c r="E37" s="157"/>
      <c r="F37" s="157"/>
      <c r="G37" s="236"/>
      <c r="H37" s="233"/>
      <c r="I37" s="234"/>
      <c r="J37" s="234"/>
      <c r="K37" s="237"/>
      <c r="L37" s="238"/>
      <c r="M37" s="239"/>
      <c r="N37" s="240"/>
      <c r="O37" s="240"/>
      <c r="P37" s="241"/>
      <c r="Q37" s="234"/>
      <c r="R37" s="240"/>
      <c r="S37" s="242"/>
      <c r="T37" s="240"/>
      <c r="U37" s="241"/>
      <c r="V37" s="240"/>
      <c r="W37" s="239"/>
      <c r="X37" s="234"/>
      <c r="Y37" s="238"/>
      <c r="Z37" s="234"/>
      <c r="AA37" s="240"/>
      <c r="AB37" s="240"/>
      <c r="AC37" s="240"/>
      <c r="AD37" s="234"/>
    </row>
    <row r="38" spans="1:30" ht="32.25" customHeight="1" x14ac:dyDescent="0.2">
      <c r="A38" s="243">
        <v>71</v>
      </c>
      <c r="B38" s="244">
        <v>2</v>
      </c>
      <c r="C38" s="200"/>
      <c r="D38" s="245" t="s">
        <v>85</v>
      </c>
      <c r="E38" s="158">
        <v>2</v>
      </c>
      <c r="F38" s="158">
        <v>2</v>
      </c>
      <c r="G38" s="203"/>
      <c r="H38" s="243">
        <v>60</v>
      </c>
      <c r="I38" s="244">
        <v>2</v>
      </c>
      <c r="J38" s="204"/>
      <c r="K38" s="247">
        <f>H38-A38</f>
        <v>-11</v>
      </c>
      <c r="L38" s="248">
        <f>SUM(-K38/A38*100)</f>
        <v>15.492957746478872</v>
      </c>
      <c r="M38" s="192"/>
      <c r="N38" s="54">
        <v>0</v>
      </c>
      <c r="O38" s="249">
        <v>0</v>
      </c>
      <c r="P38" s="136"/>
      <c r="Q38" s="261">
        <v>8</v>
      </c>
      <c r="R38" s="249">
        <v>0</v>
      </c>
      <c r="S38" s="262">
        <v>0</v>
      </c>
      <c r="T38" s="249">
        <v>0</v>
      </c>
      <c r="U38" s="138"/>
      <c r="V38" s="256">
        <v>3</v>
      </c>
      <c r="W38" s="192"/>
      <c r="X38" s="246">
        <v>47</v>
      </c>
      <c r="Y38" s="244">
        <v>4</v>
      </c>
      <c r="Z38" s="204"/>
      <c r="AA38" s="255">
        <v>0</v>
      </c>
      <c r="AB38" s="297">
        <v>5</v>
      </c>
      <c r="AC38" s="252">
        <v>45</v>
      </c>
      <c r="AD38" s="204"/>
    </row>
    <row r="39" spans="1:30" s="177" customFormat="1" ht="12.75" customHeight="1" x14ac:dyDescent="0.2">
      <c r="A39" s="233"/>
      <c r="B39" s="234"/>
      <c r="C39" s="235"/>
      <c r="D39" s="236"/>
      <c r="E39" s="157"/>
      <c r="F39" s="157"/>
      <c r="G39" s="236"/>
      <c r="H39" s="233"/>
      <c r="I39" s="234"/>
      <c r="J39" s="234"/>
      <c r="K39" s="237"/>
      <c r="L39" s="238"/>
      <c r="M39" s="239"/>
      <c r="N39" s="240"/>
      <c r="O39" s="240"/>
      <c r="P39" s="241"/>
      <c r="Q39" s="234"/>
      <c r="R39" s="240"/>
      <c r="S39" s="242"/>
      <c r="T39" s="240"/>
      <c r="U39" s="241"/>
      <c r="V39" s="240"/>
      <c r="W39" s="239"/>
      <c r="X39" s="234"/>
      <c r="Y39" s="238"/>
      <c r="Z39" s="234"/>
      <c r="AA39" s="240"/>
      <c r="AB39" s="240"/>
      <c r="AC39" s="240"/>
      <c r="AD39" s="234"/>
    </row>
    <row r="40" spans="1:30" ht="21.75" customHeight="1" x14ac:dyDescent="0.2">
      <c r="A40" s="60">
        <v>279</v>
      </c>
      <c r="B40" s="199">
        <v>7</v>
      </c>
      <c r="C40" s="200"/>
      <c r="D40" s="201" t="s">
        <v>43</v>
      </c>
      <c r="E40" s="155">
        <v>10</v>
      </c>
      <c r="F40" s="155">
        <v>10</v>
      </c>
      <c r="G40" s="203"/>
      <c r="H40" s="60">
        <v>277</v>
      </c>
      <c r="I40" s="199">
        <v>7</v>
      </c>
      <c r="J40" s="204"/>
      <c r="K40" s="205">
        <f>H40-A40</f>
        <v>-2</v>
      </c>
      <c r="L40" s="206">
        <f>SUM(-K40/A40*100)</f>
        <v>0.71684587813620071</v>
      </c>
      <c r="M40" s="192"/>
      <c r="N40" s="80">
        <v>5</v>
      </c>
      <c r="O40" s="207">
        <v>0</v>
      </c>
      <c r="P40" s="132"/>
      <c r="Q40" s="257">
        <v>5</v>
      </c>
      <c r="R40" s="207">
        <v>2</v>
      </c>
      <c r="S40" s="258">
        <v>2</v>
      </c>
      <c r="T40" s="207">
        <v>0</v>
      </c>
      <c r="U40" s="139"/>
      <c r="V40" s="210">
        <v>0</v>
      </c>
      <c r="W40" s="192"/>
      <c r="X40" s="202">
        <v>61</v>
      </c>
      <c r="Y40" s="199">
        <v>5</v>
      </c>
      <c r="Z40" s="204"/>
      <c r="AA40" s="259">
        <v>57</v>
      </c>
      <c r="AB40" s="298">
        <v>7</v>
      </c>
      <c r="AC40" s="299">
        <v>55</v>
      </c>
      <c r="AD40" s="204"/>
    </row>
    <row r="41" spans="1:30" ht="21.75" customHeight="1" x14ac:dyDescent="0.2">
      <c r="A41" s="44">
        <v>94</v>
      </c>
      <c r="B41" s="213">
        <v>6</v>
      </c>
      <c r="C41" s="200"/>
      <c r="D41" s="214" t="s">
        <v>44</v>
      </c>
      <c r="E41" s="156">
        <v>4</v>
      </c>
      <c r="F41" s="156">
        <v>4</v>
      </c>
      <c r="G41" s="203"/>
      <c r="H41" s="44">
        <v>78</v>
      </c>
      <c r="I41" s="213">
        <v>5</v>
      </c>
      <c r="J41" s="204"/>
      <c r="K41" s="216">
        <f>H41-A41</f>
        <v>-16</v>
      </c>
      <c r="L41" s="217">
        <f>SUM(-K41/A41*100)</f>
        <v>17.021276595744681</v>
      </c>
      <c r="M41" s="192"/>
      <c r="N41" s="38">
        <v>7</v>
      </c>
      <c r="O41" s="218">
        <v>0</v>
      </c>
      <c r="P41" s="219"/>
      <c r="Q41" s="220">
        <v>18</v>
      </c>
      <c r="R41" s="218">
        <v>0</v>
      </c>
      <c r="S41" s="221">
        <v>0</v>
      </c>
      <c r="T41" s="218">
        <v>0</v>
      </c>
      <c r="U41" s="140"/>
      <c r="V41" s="222">
        <v>8</v>
      </c>
      <c r="W41" s="192"/>
      <c r="X41" s="215">
        <v>51</v>
      </c>
      <c r="Y41" s="213">
        <v>3</v>
      </c>
      <c r="Z41" s="204"/>
      <c r="AA41" s="294">
        <v>37</v>
      </c>
      <c r="AB41" s="218">
        <v>3</v>
      </c>
      <c r="AC41" s="222">
        <v>52</v>
      </c>
      <c r="AD41" s="204"/>
    </row>
    <row r="42" spans="1:30" s="364" customFormat="1" ht="21.75" customHeight="1" x14ac:dyDescent="0.2">
      <c r="A42" s="319">
        <f>SUM(A40:A41)</f>
        <v>373</v>
      </c>
      <c r="B42" s="320">
        <f>SUM(B40:B41)</f>
        <v>13</v>
      </c>
      <c r="C42" s="360"/>
      <c r="D42" s="322" t="s">
        <v>46</v>
      </c>
      <c r="E42" s="323">
        <f>SUM(E40:E41)</f>
        <v>14</v>
      </c>
      <c r="F42" s="323">
        <f>SUM(F40:F41)</f>
        <v>14</v>
      </c>
      <c r="G42" s="361"/>
      <c r="H42" s="319">
        <f>SUM(H40:H41)</f>
        <v>355</v>
      </c>
      <c r="I42" s="320">
        <f>SUM(I40:I41)</f>
        <v>12</v>
      </c>
      <c r="J42" s="362"/>
      <c r="K42" s="326">
        <f>H42-A42</f>
        <v>-18</v>
      </c>
      <c r="L42" s="327">
        <f>SUM(-K42/A42*100)</f>
        <v>4.8257372654155493</v>
      </c>
      <c r="M42" s="363"/>
      <c r="N42" s="329">
        <f>SUM(N40:N41)</f>
        <v>12</v>
      </c>
      <c r="O42" s="330">
        <f>SUM(O40:O41)</f>
        <v>0</v>
      </c>
      <c r="P42" s="331"/>
      <c r="Q42" s="332">
        <f>SUM(Q40:Q41)</f>
        <v>23</v>
      </c>
      <c r="R42" s="330">
        <f>SUM(R40:R41)</f>
        <v>2</v>
      </c>
      <c r="S42" s="333">
        <f>SUM(S40:S41)</f>
        <v>2</v>
      </c>
      <c r="T42" s="333">
        <f>SUM(T40:T41)</f>
        <v>0</v>
      </c>
      <c r="U42" s="334"/>
      <c r="V42" s="323">
        <f>SUM(V40:V41)</f>
        <v>8</v>
      </c>
      <c r="W42" s="363"/>
      <c r="X42" s="335">
        <f>SUM(X40:X41)/2</f>
        <v>56</v>
      </c>
      <c r="Y42" s="320">
        <f>SUM(Y40,Y41)/2</f>
        <v>4</v>
      </c>
      <c r="Z42" s="362"/>
      <c r="AA42" s="329">
        <f>SUM(AA41,AA40)/2</f>
        <v>47</v>
      </c>
      <c r="AB42" s="336">
        <f t="shared" ref="AB42:AC42" si="4">SUM(AB41,AB40)/2</f>
        <v>5</v>
      </c>
      <c r="AC42" s="337">
        <f t="shared" si="4"/>
        <v>53.5</v>
      </c>
      <c r="AD42" s="362"/>
    </row>
    <row r="43" spans="1:30" s="177" customFormat="1" ht="12.75" customHeight="1" x14ac:dyDescent="0.2">
      <c r="A43" s="233"/>
      <c r="B43" s="234"/>
      <c r="C43" s="235"/>
      <c r="D43" s="236"/>
      <c r="E43" s="157"/>
      <c r="F43" s="157"/>
      <c r="G43" s="236"/>
      <c r="H43" s="233"/>
      <c r="I43" s="234"/>
      <c r="J43" s="234"/>
      <c r="K43" s="237"/>
      <c r="L43" s="238"/>
      <c r="M43" s="239"/>
      <c r="N43" s="240"/>
      <c r="O43" s="240"/>
      <c r="P43" s="241"/>
      <c r="Q43" s="234"/>
      <c r="R43" s="240"/>
      <c r="S43" s="242"/>
      <c r="T43" s="240"/>
      <c r="U43" s="241"/>
      <c r="V43" s="240"/>
      <c r="W43" s="239"/>
      <c r="X43" s="234"/>
      <c r="Y43" s="238"/>
      <c r="Z43" s="234"/>
      <c r="AA43" s="240"/>
      <c r="AB43" s="240"/>
      <c r="AC43" s="240"/>
      <c r="AD43" s="234"/>
    </row>
    <row r="44" spans="1:30" s="379" customFormat="1" ht="27.75" customHeight="1" x14ac:dyDescent="0.2">
      <c r="A44" s="365">
        <v>61</v>
      </c>
      <c r="B44" s="366">
        <v>14</v>
      </c>
      <c r="C44" s="367"/>
      <c r="D44" s="245" t="s">
        <v>86</v>
      </c>
      <c r="E44" s="158">
        <v>3</v>
      </c>
      <c r="F44" s="158">
        <v>3</v>
      </c>
      <c r="G44" s="203"/>
      <c r="H44" s="365">
        <v>58</v>
      </c>
      <c r="I44" s="366">
        <v>14</v>
      </c>
      <c r="J44" s="368"/>
      <c r="K44" s="369">
        <f>H44-A44</f>
        <v>-3</v>
      </c>
      <c r="L44" s="370">
        <v>1.6</v>
      </c>
      <c r="M44" s="371"/>
      <c r="N44" s="344">
        <v>1</v>
      </c>
      <c r="O44" s="372">
        <v>0</v>
      </c>
      <c r="P44" s="346"/>
      <c r="Q44" s="373">
        <v>1</v>
      </c>
      <c r="R44" s="372">
        <v>0</v>
      </c>
      <c r="S44" s="374">
        <v>2</v>
      </c>
      <c r="T44" s="372">
        <v>0</v>
      </c>
      <c r="U44" s="349"/>
      <c r="V44" s="158">
        <v>0</v>
      </c>
      <c r="W44" s="371"/>
      <c r="X44" s="375">
        <v>76</v>
      </c>
      <c r="Y44" s="366">
        <v>29</v>
      </c>
      <c r="Z44" s="368"/>
      <c r="AA44" s="376">
        <v>53</v>
      </c>
      <c r="AB44" s="377">
        <v>24</v>
      </c>
      <c r="AC44" s="378">
        <v>71</v>
      </c>
      <c r="AD44" s="368"/>
    </row>
    <row r="45" spans="1:30" s="177" customFormat="1" ht="12.75" customHeight="1" x14ac:dyDescent="0.2">
      <c r="A45" s="233"/>
      <c r="B45" s="234"/>
      <c r="C45" s="235"/>
      <c r="D45" s="236"/>
      <c r="E45" s="157"/>
      <c r="F45" s="157"/>
      <c r="G45" s="236"/>
      <c r="H45" s="233"/>
      <c r="I45" s="234"/>
      <c r="J45" s="234"/>
      <c r="K45" s="237"/>
      <c r="L45" s="238"/>
      <c r="M45" s="239"/>
      <c r="N45" s="240"/>
      <c r="O45" s="240"/>
      <c r="P45" s="241"/>
      <c r="Q45" s="234"/>
      <c r="R45" s="240"/>
      <c r="S45" s="242"/>
      <c r="T45" s="240"/>
      <c r="U45" s="241"/>
      <c r="V45" s="240"/>
      <c r="W45" s="239"/>
      <c r="X45" s="234"/>
      <c r="Y45" s="238"/>
      <c r="Z45" s="234"/>
      <c r="AA45" s="240"/>
      <c r="AB45" s="240"/>
      <c r="AC45" s="240"/>
      <c r="AD45" s="234"/>
    </row>
    <row r="46" spans="1:30" s="379" customFormat="1" ht="27.75" customHeight="1" x14ac:dyDescent="0.2">
      <c r="A46" s="365">
        <v>162</v>
      </c>
      <c r="B46" s="366">
        <v>32</v>
      </c>
      <c r="C46" s="367"/>
      <c r="D46" s="400" t="s">
        <v>93</v>
      </c>
      <c r="E46" s="158">
        <v>6</v>
      </c>
      <c r="F46" s="158">
        <v>6</v>
      </c>
      <c r="G46" s="203"/>
      <c r="H46" s="365">
        <v>163</v>
      </c>
      <c r="I46" s="366">
        <v>33</v>
      </c>
      <c r="J46" s="368"/>
      <c r="K46" s="369">
        <f>H46-A46</f>
        <v>1</v>
      </c>
      <c r="L46" s="370">
        <f>SUM(-K46/A46*100)</f>
        <v>-0.61728395061728392</v>
      </c>
      <c r="M46" s="371"/>
      <c r="N46" s="344">
        <v>5</v>
      </c>
      <c r="O46" s="372">
        <v>0</v>
      </c>
      <c r="P46" s="346"/>
      <c r="Q46" s="373">
        <v>6</v>
      </c>
      <c r="R46" s="372">
        <v>3</v>
      </c>
      <c r="S46" s="374">
        <v>1</v>
      </c>
      <c r="T46" s="372">
        <v>0</v>
      </c>
      <c r="U46" s="349"/>
      <c r="V46" s="158">
        <v>0</v>
      </c>
      <c r="W46" s="371"/>
      <c r="X46" s="375">
        <v>68</v>
      </c>
      <c r="Y46" s="366">
        <v>15</v>
      </c>
      <c r="Z46" s="368"/>
      <c r="AA46" s="376">
        <v>43</v>
      </c>
      <c r="AB46" s="372">
        <v>9</v>
      </c>
      <c r="AC46" s="158">
        <v>69</v>
      </c>
      <c r="AD46" s="368"/>
    </row>
    <row r="47" spans="1:30" s="177" customFormat="1" ht="12.75" customHeight="1" x14ac:dyDescent="0.2">
      <c r="A47" s="233"/>
      <c r="B47" s="234"/>
      <c r="C47" s="235"/>
      <c r="D47" s="236"/>
      <c r="E47" s="157"/>
      <c r="F47" s="157"/>
      <c r="G47" s="236"/>
      <c r="H47" s="233"/>
      <c r="I47" s="234"/>
      <c r="J47" s="234"/>
      <c r="K47" s="237"/>
      <c r="L47" s="238"/>
      <c r="M47" s="239"/>
      <c r="N47" s="240"/>
      <c r="O47" s="240"/>
      <c r="P47" s="241"/>
      <c r="Q47" s="234"/>
      <c r="R47" s="240"/>
      <c r="S47" s="242"/>
      <c r="T47" s="240"/>
      <c r="U47" s="241"/>
      <c r="V47" s="240"/>
      <c r="W47" s="239"/>
      <c r="X47" s="234"/>
      <c r="Y47" s="238"/>
      <c r="Z47" s="234"/>
      <c r="AA47" s="240"/>
      <c r="AB47" s="240"/>
      <c r="AC47" s="240"/>
      <c r="AD47" s="234"/>
    </row>
    <row r="48" spans="1:30" s="379" customFormat="1" ht="27.75" customHeight="1" x14ac:dyDescent="0.2">
      <c r="A48" s="365">
        <v>112</v>
      </c>
      <c r="B48" s="366">
        <v>0</v>
      </c>
      <c r="C48" s="367"/>
      <c r="D48" s="245" t="s">
        <v>87</v>
      </c>
      <c r="E48" s="158">
        <v>4</v>
      </c>
      <c r="F48" s="158">
        <v>4</v>
      </c>
      <c r="G48" s="203"/>
      <c r="H48" s="365">
        <v>117</v>
      </c>
      <c r="I48" s="366">
        <v>1</v>
      </c>
      <c r="J48" s="368"/>
      <c r="K48" s="369">
        <f>H48-A48</f>
        <v>5</v>
      </c>
      <c r="L48" s="370">
        <v>-0.9</v>
      </c>
      <c r="M48" s="371"/>
      <c r="N48" s="344">
        <v>8</v>
      </c>
      <c r="O48" s="372">
        <v>1</v>
      </c>
      <c r="P48" s="346"/>
      <c r="Q48" s="373">
        <v>2</v>
      </c>
      <c r="R48" s="372">
        <v>0</v>
      </c>
      <c r="S48" s="374">
        <v>1</v>
      </c>
      <c r="T48" s="372">
        <v>0</v>
      </c>
      <c r="U48" s="349"/>
      <c r="V48" s="158">
        <v>0</v>
      </c>
      <c r="W48" s="371"/>
      <c r="X48" s="375">
        <v>61</v>
      </c>
      <c r="Y48" s="366">
        <v>14</v>
      </c>
      <c r="Z48" s="368"/>
      <c r="AA48" s="380">
        <v>56</v>
      </c>
      <c r="AB48" s="372">
        <v>9</v>
      </c>
      <c r="AC48" s="158">
        <v>63</v>
      </c>
      <c r="AD48" s="368"/>
    </row>
    <row r="49" spans="1:30" s="177" customFormat="1" ht="12.75" customHeight="1" x14ac:dyDescent="0.2">
      <c r="A49" s="233"/>
      <c r="B49" s="234"/>
      <c r="C49" s="235"/>
      <c r="D49" s="236"/>
      <c r="E49" s="157"/>
      <c r="F49" s="157"/>
      <c r="G49" s="236"/>
      <c r="H49" s="233"/>
      <c r="I49" s="234"/>
      <c r="J49" s="234"/>
      <c r="K49" s="237"/>
      <c r="L49" s="238"/>
      <c r="M49" s="239"/>
      <c r="N49" s="240"/>
      <c r="O49" s="240"/>
      <c r="P49" s="241"/>
      <c r="Q49" s="234"/>
      <c r="R49" s="240"/>
      <c r="S49" s="242"/>
      <c r="T49" s="240"/>
      <c r="U49" s="241"/>
      <c r="V49" s="240"/>
      <c r="W49" s="239"/>
      <c r="X49" s="234"/>
      <c r="Y49" s="238"/>
      <c r="Z49" s="234"/>
      <c r="AA49" s="240"/>
      <c r="AB49" s="240"/>
      <c r="AC49" s="240"/>
      <c r="AD49" s="234"/>
    </row>
    <row r="50" spans="1:30" s="177" customFormat="1" ht="21.75" customHeight="1" x14ac:dyDescent="0.2">
      <c r="A50" s="303">
        <f>SUM(A38,A42,A44,A46,A48)</f>
        <v>779</v>
      </c>
      <c r="B50" s="304">
        <f>SUM(B38,B42,B44,B46,B48)</f>
        <v>61</v>
      </c>
      <c r="C50" s="229"/>
      <c r="D50" s="305" t="s">
        <v>84</v>
      </c>
      <c r="E50" s="306">
        <f>SUM(E48,E46,E44,E42,E38)</f>
        <v>29</v>
      </c>
      <c r="F50" s="307">
        <f>SUM(F48,F46,F44,F42,F38)</f>
        <v>29</v>
      </c>
      <c r="G50" s="230"/>
      <c r="H50" s="303">
        <f>SUM(H48,H46,H44,H42,H38)</f>
        <v>753</v>
      </c>
      <c r="I50" s="304">
        <f>SUM(I48,I46,I44,I42,I38)</f>
        <v>62</v>
      </c>
      <c r="J50" s="231"/>
      <c r="K50" s="308">
        <f>H50-A50</f>
        <v>-26</v>
      </c>
      <c r="L50" s="309">
        <f>SUM(-K50/A50*100)</f>
        <v>3.3376123234916557</v>
      </c>
      <c r="M50" s="232"/>
      <c r="N50" s="310">
        <f>SUM(N48,N46,N44,N42,N38)</f>
        <v>26</v>
      </c>
      <c r="O50" s="311">
        <f>SUM(O48,O46,O44,O42,O38)</f>
        <v>1</v>
      </c>
      <c r="P50" s="312"/>
      <c r="Q50" s="313">
        <f>SUM(Q48,Q46,Q44,Q42,Q38)</f>
        <v>40</v>
      </c>
      <c r="R50" s="311">
        <f>SUM(R48,R46,R44,R42,R38)</f>
        <v>5</v>
      </c>
      <c r="S50" s="314">
        <f>SUM(S48,S46,S44,S42,S38)</f>
        <v>6</v>
      </c>
      <c r="T50" s="314">
        <f>SUM(T48,T46,T44,T42,T38)</f>
        <v>0</v>
      </c>
      <c r="U50" s="315"/>
      <c r="V50" s="307">
        <f>SUM(V48,V46,V44,V42,V38)</f>
        <v>11</v>
      </c>
      <c r="W50" s="232"/>
      <c r="X50" s="316">
        <f>SUM(X38,X42,X44,X46,X48)/5</f>
        <v>61.6</v>
      </c>
      <c r="Y50" s="304">
        <f>SUM(Y38,Y42,Y44,Y46,Y48)/5</f>
        <v>13.2</v>
      </c>
      <c r="Z50" s="231"/>
      <c r="AA50" s="316">
        <f t="shared" ref="AA50:AC50" si="5">SUM(AA38,AA42,AA44,AA46,AA48)/5</f>
        <v>39.799999999999997</v>
      </c>
      <c r="AB50" s="358">
        <f t="shared" si="5"/>
        <v>10.4</v>
      </c>
      <c r="AC50" s="304">
        <f t="shared" si="5"/>
        <v>60.3</v>
      </c>
      <c r="AD50" s="231"/>
    </row>
    <row r="51" spans="1:30" ht="10.5" customHeight="1" x14ac:dyDescent="0.2">
      <c r="A51" s="381"/>
      <c r="B51" s="223"/>
      <c r="C51" s="200"/>
      <c r="D51" s="382"/>
      <c r="E51" s="383"/>
      <c r="F51" s="383"/>
      <c r="G51" s="203"/>
      <c r="H51" s="381"/>
      <c r="I51" s="223"/>
      <c r="J51" s="204"/>
      <c r="K51" s="384"/>
      <c r="L51" s="385"/>
      <c r="M51" s="284"/>
      <c r="N51" s="386"/>
      <c r="O51" s="218"/>
      <c r="P51" s="219"/>
      <c r="Q51" s="223"/>
      <c r="R51" s="218"/>
      <c r="S51" s="387"/>
      <c r="T51" s="218"/>
      <c r="U51" s="219"/>
      <c r="V51" s="218"/>
      <c r="W51" s="192"/>
      <c r="X51" s="223"/>
      <c r="Y51" s="223"/>
      <c r="Z51" s="204"/>
      <c r="AA51" s="218"/>
      <c r="AB51" s="218"/>
      <c r="AC51" s="218"/>
      <c r="AD51" s="204"/>
    </row>
    <row r="52" spans="1:30" s="177" customFormat="1" ht="12.75" customHeight="1" thickBot="1" x14ac:dyDescent="0.25">
      <c r="A52" s="233"/>
      <c r="B52" s="234"/>
      <c r="C52" s="235"/>
      <c r="D52" s="236"/>
      <c r="E52" s="157"/>
      <c r="F52" s="157"/>
      <c r="G52" s="236"/>
      <c r="H52" s="233"/>
      <c r="I52" s="234"/>
      <c r="J52" s="234"/>
      <c r="K52" s="237"/>
      <c r="L52" s="238"/>
      <c r="M52" s="239"/>
      <c r="N52" s="240"/>
      <c r="O52" s="240"/>
      <c r="P52" s="241"/>
      <c r="Q52" s="234"/>
      <c r="R52" s="240"/>
      <c r="S52" s="242"/>
      <c r="T52" s="240"/>
      <c r="U52" s="241"/>
      <c r="V52" s="240"/>
      <c r="W52" s="239"/>
      <c r="X52" s="234"/>
      <c r="Y52" s="238"/>
      <c r="Z52" s="234"/>
      <c r="AA52" s="240"/>
      <c r="AB52" s="240"/>
      <c r="AC52" s="240"/>
      <c r="AD52" s="234"/>
    </row>
    <row r="53" spans="1:30" s="275" customFormat="1" ht="22.5" customHeight="1" thickBot="1" x14ac:dyDescent="0.25">
      <c r="A53" s="173">
        <f>SUM(A28,A30,A36,A38,A42,A44,A46,A48)</f>
        <v>8942</v>
      </c>
      <c r="B53" s="174">
        <f>SUM(B28,B30,B36,B38,B42,B44,B46,B48)</f>
        <v>728</v>
      </c>
      <c r="C53" s="264"/>
      <c r="D53" s="124" t="s">
        <v>52</v>
      </c>
      <c r="E53" s="168">
        <f>SUM(E48,E46,E44,E42,E38,E36,E30,E28)</f>
        <v>314</v>
      </c>
      <c r="F53" s="169">
        <f>SUM(F48,F46,F44,F42,F38,F36,F30,F28)</f>
        <v>314</v>
      </c>
      <c r="G53" s="159"/>
      <c r="H53" s="168">
        <f>SUM(H48,H46,H44,H42,H38,H36,H30,H28)</f>
        <v>8765</v>
      </c>
      <c r="I53" s="169">
        <f>SUM(I48,I46,I44,I42,I38,I36,I30,I28)</f>
        <v>721</v>
      </c>
      <c r="J53" s="265"/>
      <c r="K53" s="170">
        <f>SUM(K48,K46,K44,K42,K38,K36,K30,K28)</f>
        <v>-177</v>
      </c>
      <c r="L53" s="171">
        <f>SUM(-K53/A53*100)</f>
        <v>1.979422947886379</v>
      </c>
      <c r="M53" s="268"/>
      <c r="N53" s="168">
        <f>SUM(N48,N46,N44,N42,N38,N36,N30,N28)</f>
        <v>239</v>
      </c>
      <c r="O53" s="172">
        <f>SUM(O48,O46,O44,O42,O38,O36,O30,O28)</f>
        <v>26</v>
      </c>
      <c r="P53" s="137" t="s">
        <v>0</v>
      </c>
      <c r="Q53" s="172">
        <f>SUM(Q48,Q46,Q44,Q42,Q38,Q36,Q30,Q28)</f>
        <v>243</v>
      </c>
      <c r="R53" s="172">
        <f>SUM(R48,R46,R44,R42,R38,R36,R30,R28)</f>
        <v>77</v>
      </c>
      <c r="S53" s="172">
        <f>SUM(S48,S46,S44,S42,S38,S36,S30,S28)</f>
        <v>152</v>
      </c>
      <c r="T53" s="172">
        <f>SUM(T48,T46,T44,T42,T38,T36,T30,T28)</f>
        <v>11</v>
      </c>
      <c r="U53" s="137" t="s">
        <v>0</v>
      </c>
      <c r="V53" s="169">
        <f>SUM(V48,V46,V44,V42,V38,V36,V30,V28)</f>
        <v>36</v>
      </c>
      <c r="W53" s="268"/>
      <c r="X53" s="271">
        <f>SUM(X50,X36,X30,X28)/4</f>
        <v>69.419736842105266</v>
      </c>
      <c r="Y53" s="273">
        <f>SUM(Y50,Y36,Y30,Y28)/4</f>
        <v>18.418421052631579</v>
      </c>
      <c r="Z53" s="265"/>
      <c r="AA53" s="271">
        <f t="shared" ref="AA53:AC53" si="6">SUM(AA50,AA36,AA30,AA28)/4</f>
        <v>45.594736842105263</v>
      </c>
      <c r="AB53" s="272">
        <f t="shared" si="6"/>
        <v>11.241447368421053</v>
      </c>
      <c r="AC53" s="273">
        <f t="shared" si="6"/>
        <v>59.578289473684208</v>
      </c>
      <c r="AD53" s="274"/>
    </row>
    <row r="54" spans="1:30" s="182" customFormat="1" x14ac:dyDescent="0.2">
      <c r="A54" s="276"/>
      <c r="B54" s="277"/>
      <c r="C54" s="278"/>
      <c r="D54" s="279"/>
      <c r="E54" s="277"/>
      <c r="F54" s="279"/>
      <c r="G54" s="280"/>
      <c r="H54" s="276"/>
      <c r="I54" s="281"/>
      <c r="J54" s="281"/>
      <c r="K54" s="282" t="s">
        <v>30</v>
      </c>
      <c r="L54" s="283" t="s">
        <v>0</v>
      </c>
      <c r="M54" s="284"/>
      <c r="N54" s="285"/>
      <c r="O54" s="285"/>
      <c r="P54" s="285"/>
      <c r="Q54" s="285"/>
      <c r="R54" s="285"/>
      <c r="S54" s="285"/>
      <c r="T54" s="285"/>
      <c r="U54" s="285"/>
      <c r="V54" s="285"/>
      <c r="W54" s="284"/>
      <c r="X54" s="276" t="s">
        <v>31</v>
      </c>
      <c r="Y54" s="286" t="s">
        <v>31</v>
      </c>
      <c r="Z54" s="281"/>
      <c r="AA54" s="389" t="s">
        <v>32</v>
      </c>
      <c r="AB54" s="389"/>
      <c r="AC54" s="389"/>
      <c r="AD54" s="281"/>
    </row>
    <row r="55" spans="1:30" s="182" customFormat="1" x14ac:dyDescent="0.2">
      <c r="A55" s="276"/>
      <c r="B55" s="277"/>
      <c r="C55" s="277"/>
      <c r="D55" s="279"/>
      <c r="E55" s="277" t="s">
        <v>0</v>
      </c>
      <c r="F55" s="279"/>
      <c r="G55" s="279"/>
      <c r="H55" s="276"/>
      <c r="I55" s="281"/>
      <c r="J55" s="281"/>
      <c r="K55" s="599" t="s">
        <v>33</v>
      </c>
      <c r="L55" s="599"/>
      <c r="M55" s="284"/>
      <c r="N55" s="285"/>
      <c r="O55" s="285"/>
      <c r="P55" s="285"/>
      <c r="Q55" s="285"/>
      <c r="R55" s="285"/>
      <c r="S55" s="285"/>
      <c r="T55" s="285"/>
      <c r="U55" s="285"/>
      <c r="V55" s="285"/>
      <c r="W55" s="284"/>
      <c r="X55" s="289"/>
      <c r="Y55" s="286"/>
      <c r="Z55" s="281"/>
      <c r="AA55" s="290" t="s">
        <v>34</v>
      </c>
      <c r="AB55" s="290"/>
      <c r="AC55" s="290"/>
      <c r="AD55" s="281"/>
    </row>
    <row r="56" spans="1:30" x14ac:dyDescent="0.2">
      <c r="E56" s="176" t="s">
        <v>0</v>
      </c>
      <c r="H56" s="176" t="s">
        <v>0</v>
      </c>
      <c r="K56" s="291" t="s">
        <v>0</v>
      </c>
    </row>
    <row r="57" spans="1:30" x14ac:dyDescent="0.2">
      <c r="E57" s="176" t="s">
        <v>0</v>
      </c>
    </row>
    <row r="58" spans="1:30" x14ac:dyDescent="0.2">
      <c r="E58" s="176" t="s">
        <v>0</v>
      </c>
    </row>
  </sheetData>
  <mergeCells count="8">
    <mergeCell ref="K55:L55"/>
    <mergeCell ref="W5:AD5"/>
    <mergeCell ref="D6:D7"/>
    <mergeCell ref="E6:F6"/>
    <mergeCell ref="H6:I6"/>
    <mergeCell ref="K6:L6"/>
    <mergeCell ref="N6:V6"/>
    <mergeCell ref="X6:AC6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8AFFF-E9B8-4D2F-9FE4-49FF16F25243}">
  <dimension ref="A1:AE58"/>
  <sheetViews>
    <sheetView workbookViewId="0">
      <pane ySplit="8" topLeftCell="A9" activePane="bottomLeft" state="frozen"/>
      <selection pane="bottomLeft" activeCell="D41" sqref="D41"/>
    </sheetView>
  </sheetViews>
  <sheetFormatPr defaultRowHeight="12.75" x14ac:dyDescent="0.2"/>
  <cols>
    <col min="1" max="1" width="9.83203125" style="176" customWidth="1"/>
    <col min="2" max="2" width="5.1640625" style="176" customWidth="1"/>
    <col min="3" max="3" width="1.6640625" style="176" customWidth="1"/>
    <col min="4" max="4" width="38.83203125" style="176" customWidth="1"/>
    <col min="5" max="5" width="10.83203125" style="176" customWidth="1"/>
    <col min="6" max="6" width="10.1640625" style="176" customWidth="1"/>
    <col min="7" max="7" width="1.83203125" style="176" customWidth="1"/>
    <col min="8" max="8" width="6.6640625" style="176" customWidth="1"/>
    <col min="9" max="9" width="7" style="176" customWidth="1"/>
    <col min="10" max="10" width="1.6640625" style="176" customWidth="1"/>
    <col min="11" max="11" width="5.33203125" style="176" customWidth="1"/>
    <col min="12" max="12" width="5.83203125" style="176" customWidth="1"/>
    <col min="13" max="13" width="3.5" style="176" customWidth="1"/>
    <col min="14" max="22" width="5.5" style="176" customWidth="1"/>
    <col min="23" max="23" width="3.5" style="176" customWidth="1"/>
    <col min="24" max="24" width="6.33203125" style="176" customWidth="1"/>
    <col min="25" max="25" width="7" style="176" customWidth="1"/>
    <col min="26" max="26" width="1.5" style="176" customWidth="1"/>
    <col min="27" max="27" width="9.83203125" style="176" customWidth="1"/>
    <col min="28" max="28" width="8.1640625" style="176" customWidth="1"/>
    <col min="29" max="29" width="6.6640625" style="176" customWidth="1"/>
    <col min="30" max="30" width="1.5" style="176" customWidth="1"/>
    <col min="31" max="16384" width="9.33203125" style="176"/>
  </cols>
  <sheetData>
    <row r="1" spans="1:30" ht="24.75" customHeight="1" x14ac:dyDescent="0.2">
      <c r="A1" s="175" t="s">
        <v>94</v>
      </c>
    </row>
    <row r="2" spans="1:30" x14ac:dyDescent="0.2">
      <c r="A2" s="177" t="s">
        <v>39</v>
      </c>
    </row>
    <row r="3" spans="1:30" x14ac:dyDescent="0.2">
      <c r="A3" s="177" t="s">
        <v>48</v>
      </c>
    </row>
    <row r="4" spans="1:30" x14ac:dyDescent="0.2">
      <c r="A4" s="177"/>
    </row>
    <row r="5" spans="1:30" ht="12.75" customHeight="1" x14ac:dyDescent="0.2">
      <c r="A5" s="178"/>
      <c r="B5" s="178"/>
      <c r="C5" s="178"/>
      <c r="D5" s="178"/>
      <c r="E5" s="178"/>
      <c r="F5" s="178"/>
      <c r="G5" s="178"/>
      <c r="H5" s="178"/>
      <c r="I5" s="178"/>
      <c r="J5" s="178"/>
      <c r="K5" s="179"/>
      <c r="L5" s="179"/>
      <c r="M5" s="178"/>
      <c r="N5" s="179"/>
      <c r="O5" s="179"/>
      <c r="P5" s="179"/>
      <c r="Q5" s="179"/>
      <c r="R5" s="179"/>
      <c r="S5" s="179"/>
      <c r="T5" s="179"/>
      <c r="U5" s="179"/>
      <c r="V5" s="179"/>
      <c r="W5" s="582" t="s">
        <v>50</v>
      </c>
      <c r="X5" s="582"/>
      <c r="Y5" s="582"/>
      <c r="Z5" s="582"/>
      <c r="AA5" s="582"/>
      <c r="AB5" s="582"/>
      <c r="AC5" s="582"/>
      <c r="AD5" s="582"/>
    </row>
    <row r="6" spans="1:30" s="182" customFormat="1" ht="30" customHeight="1" x14ac:dyDescent="0.2">
      <c r="A6" s="180" t="s">
        <v>72</v>
      </c>
      <c r="B6" s="181"/>
      <c r="C6" s="30"/>
      <c r="D6" s="600" t="s">
        <v>70</v>
      </c>
      <c r="E6" s="612" t="s">
        <v>71</v>
      </c>
      <c r="F6" s="613"/>
      <c r="G6" s="31"/>
      <c r="H6" s="614" t="s">
        <v>95</v>
      </c>
      <c r="I6" s="605"/>
      <c r="J6" s="30"/>
      <c r="K6" s="606" t="s">
        <v>37</v>
      </c>
      <c r="L6" s="607"/>
      <c r="M6" s="32"/>
      <c r="N6" s="593" t="s">
        <v>96</v>
      </c>
      <c r="O6" s="594"/>
      <c r="P6" s="594"/>
      <c r="Q6" s="594"/>
      <c r="R6" s="594"/>
      <c r="S6" s="594"/>
      <c r="T6" s="594"/>
      <c r="U6" s="594"/>
      <c r="V6" s="595"/>
      <c r="W6" s="32"/>
      <c r="X6" s="596" t="s">
        <v>69</v>
      </c>
      <c r="Y6" s="609"/>
      <c r="Z6" s="610"/>
      <c r="AA6" s="610"/>
      <c r="AB6" s="610"/>
      <c r="AC6" s="610"/>
      <c r="AD6" s="30"/>
    </row>
    <row r="7" spans="1:30" s="182" customFormat="1" ht="63.75" x14ac:dyDescent="0.2">
      <c r="A7" s="183" t="s">
        <v>19</v>
      </c>
      <c r="B7" s="184" t="s">
        <v>47</v>
      </c>
      <c r="C7" s="185"/>
      <c r="D7" s="611"/>
      <c r="E7" s="292" t="s">
        <v>72</v>
      </c>
      <c r="F7" s="359" t="s">
        <v>95</v>
      </c>
      <c r="G7" s="187"/>
      <c r="H7" s="188" t="s">
        <v>20</v>
      </c>
      <c r="I7" s="184" t="s">
        <v>47</v>
      </c>
      <c r="J7" s="189"/>
      <c r="K7" s="190" t="s">
        <v>38</v>
      </c>
      <c r="L7" s="191" t="s">
        <v>18</v>
      </c>
      <c r="M7" s="192"/>
      <c r="N7" s="46" t="s">
        <v>21</v>
      </c>
      <c r="O7" s="193" t="s">
        <v>22</v>
      </c>
      <c r="P7" s="194" t="s">
        <v>23</v>
      </c>
      <c r="Q7" s="48" t="s">
        <v>24</v>
      </c>
      <c r="R7" s="193" t="s">
        <v>25</v>
      </c>
      <c r="S7" s="48" t="s">
        <v>26</v>
      </c>
      <c r="T7" s="193" t="s">
        <v>27</v>
      </c>
      <c r="U7" s="143" t="s">
        <v>28</v>
      </c>
      <c r="V7" s="49" t="s">
        <v>29</v>
      </c>
      <c r="W7" s="192"/>
      <c r="X7" s="195" t="s">
        <v>64</v>
      </c>
      <c r="Y7" s="195" t="s">
        <v>51</v>
      </c>
      <c r="Z7" s="189"/>
      <c r="AA7" s="195" t="s">
        <v>65</v>
      </c>
      <c r="AB7" s="195" t="s">
        <v>49</v>
      </c>
      <c r="AC7" s="195" t="s">
        <v>66</v>
      </c>
      <c r="AD7" s="189"/>
    </row>
    <row r="8" spans="1:30" s="182" customFormat="1" x14ac:dyDescent="0.2">
      <c r="A8" s="33"/>
      <c r="B8" s="185"/>
      <c r="C8" s="185"/>
      <c r="D8" s="187"/>
      <c r="E8" s="185"/>
      <c r="F8" s="187"/>
      <c r="G8" s="187"/>
      <c r="H8" s="189"/>
      <c r="I8" s="189"/>
      <c r="J8" s="189"/>
      <c r="K8" s="196"/>
      <c r="L8" s="197"/>
      <c r="M8" s="192"/>
      <c r="N8" s="24"/>
      <c r="O8" s="198"/>
      <c r="P8" s="198"/>
      <c r="Q8" s="23"/>
      <c r="R8" s="198"/>
      <c r="S8" s="23"/>
      <c r="T8" s="198"/>
      <c r="U8" s="23"/>
      <c r="V8" s="25"/>
      <c r="W8" s="192"/>
      <c r="X8" s="187"/>
      <c r="Y8" s="187"/>
      <c r="Z8" s="189"/>
      <c r="AA8" s="185"/>
      <c r="AB8" s="185"/>
      <c r="AC8" s="185"/>
      <c r="AD8" s="189"/>
    </row>
    <row r="9" spans="1:30" ht="21.75" customHeight="1" x14ac:dyDescent="0.2">
      <c r="A9" s="60">
        <v>220</v>
      </c>
      <c r="B9" s="199">
        <v>37</v>
      </c>
      <c r="C9" s="200"/>
      <c r="D9" s="201" t="s">
        <v>1</v>
      </c>
      <c r="E9" s="155">
        <v>9</v>
      </c>
      <c r="F9" s="155">
        <v>9</v>
      </c>
      <c r="G9" s="203"/>
      <c r="H9" s="60">
        <v>215</v>
      </c>
      <c r="I9" s="199">
        <v>37</v>
      </c>
      <c r="J9" s="204"/>
      <c r="K9" s="205">
        <f t="shared" ref="K9:K28" si="0">H9-A9</f>
        <v>-5</v>
      </c>
      <c r="L9" s="206">
        <f t="shared" ref="L9:L28" si="1">SUM(-K9/A9*100)</f>
        <v>2.2727272727272729</v>
      </c>
      <c r="M9" s="192"/>
      <c r="N9" s="80">
        <v>3</v>
      </c>
      <c r="O9" s="207">
        <v>0</v>
      </c>
      <c r="P9" s="132"/>
      <c r="Q9" s="208">
        <v>4</v>
      </c>
      <c r="R9" s="218">
        <v>0</v>
      </c>
      <c r="S9" s="209">
        <v>4</v>
      </c>
      <c r="T9" s="207">
        <v>1</v>
      </c>
      <c r="U9" s="132"/>
      <c r="V9" s="210">
        <v>0</v>
      </c>
      <c r="W9" s="192"/>
      <c r="X9" s="202">
        <v>73</v>
      </c>
      <c r="Y9" s="199">
        <v>22</v>
      </c>
      <c r="Z9" s="204"/>
      <c r="AA9" s="202">
        <v>41</v>
      </c>
      <c r="AB9" s="211">
        <v>7</v>
      </c>
      <c r="AC9" s="199">
        <v>61</v>
      </c>
      <c r="AD9" s="204"/>
    </row>
    <row r="10" spans="1:30" ht="21.75" customHeight="1" x14ac:dyDescent="0.2">
      <c r="A10" s="44">
        <v>447</v>
      </c>
      <c r="B10" s="213">
        <v>37</v>
      </c>
      <c r="C10" s="200"/>
      <c r="D10" s="214" t="s">
        <v>2</v>
      </c>
      <c r="E10" s="156">
        <v>15</v>
      </c>
      <c r="F10" s="156">
        <v>15</v>
      </c>
      <c r="G10" s="203"/>
      <c r="H10" s="44">
        <v>439</v>
      </c>
      <c r="I10" s="213">
        <v>38</v>
      </c>
      <c r="J10" s="204"/>
      <c r="K10" s="216">
        <f t="shared" si="0"/>
        <v>-8</v>
      </c>
      <c r="L10" s="217">
        <f t="shared" si="1"/>
        <v>1.7897091722595078</v>
      </c>
      <c r="M10" s="192"/>
      <c r="N10" s="38">
        <v>15</v>
      </c>
      <c r="O10" s="218">
        <v>2</v>
      </c>
      <c r="P10" s="219"/>
      <c r="Q10" s="220">
        <v>14</v>
      </c>
      <c r="R10" s="218">
        <v>0</v>
      </c>
      <c r="S10" s="221">
        <v>6</v>
      </c>
      <c r="T10" s="218">
        <v>0</v>
      </c>
      <c r="U10" s="219"/>
      <c r="V10" s="222">
        <v>1</v>
      </c>
      <c r="W10" s="192"/>
      <c r="X10" s="215">
        <v>69</v>
      </c>
      <c r="Y10" s="213">
        <v>19</v>
      </c>
      <c r="Z10" s="204"/>
      <c r="AA10" s="215">
        <v>58</v>
      </c>
      <c r="AB10" s="223">
        <v>12</v>
      </c>
      <c r="AC10" s="213">
        <v>62</v>
      </c>
      <c r="AD10" s="204"/>
    </row>
    <row r="11" spans="1:30" ht="21.75" customHeight="1" x14ac:dyDescent="0.2">
      <c r="A11" s="44">
        <v>262</v>
      </c>
      <c r="B11" s="213">
        <v>16</v>
      </c>
      <c r="C11" s="200"/>
      <c r="D11" s="214" t="s">
        <v>35</v>
      </c>
      <c r="E11" s="156">
        <v>10</v>
      </c>
      <c r="F11" s="156">
        <v>10</v>
      </c>
      <c r="G11" s="203"/>
      <c r="H11" s="44">
        <v>262</v>
      </c>
      <c r="I11" s="213">
        <v>14</v>
      </c>
      <c r="J11" s="204"/>
      <c r="K11" s="216">
        <f t="shared" si="0"/>
        <v>0</v>
      </c>
      <c r="L11" s="217">
        <f t="shared" si="1"/>
        <v>0</v>
      </c>
      <c r="M11" s="192"/>
      <c r="N11" s="38">
        <v>3</v>
      </c>
      <c r="O11" s="218">
        <v>0</v>
      </c>
      <c r="P11" s="219"/>
      <c r="Q11" s="224">
        <v>5</v>
      </c>
      <c r="R11" s="218">
        <v>0</v>
      </c>
      <c r="S11" s="221">
        <v>2</v>
      </c>
      <c r="T11" s="218">
        <v>0</v>
      </c>
      <c r="U11" s="219"/>
      <c r="V11" s="222">
        <v>0</v>
      </c>
      <c r="W11" s="192"/>
      <c r="X11" s="215">
        <v>70</v>
      </c>
      <c r="Y11" s="213">
        <v>23</v>
      </c>
      <c r="Z11" s="204"/>
      <c r="AA11" s="293">
        <v>45</v>
      </c>
      <c r="AB11" s="223">
        <v>19</v>
      </c>
      <c r="AC11" s="213">
        <v>73</v>
      </c>
      <c r="AD11" s="204"/>
    </row>
    <row r="12" spans="1:30" ht="21.75" customHeight="1" x14ac:dyDescent="0.2">
      <c r="A12" s="44">
        <v>161</v>
      </c>
      <c r="B12" s="213">
        <v>29</v>
      </c>
      <c r="C12" s="200"/>
      <c r="D12" s="214" t="s">
        <v>36</v>
      </c>
      <c r="E12" s="156">
        <v>7</v>
      </c>
      <c r="F12" s="156">
        <v>7</v>
      </c>
      <c r="G12" s="203"/>
      <c r="H12" s="44">
        <v>158</v>
      </c>
      <c r="I12" s="213">
        <v>30</v>
      </c>
      <c r="J12" s="204"/>
      <c r="K12" s="216">
        <f t="shared" si="0"/>
        <v>-3</v>
      </c>
      <c r="L12" s="217">
        <f t="shared" si="1"/>
        <v>1.8633540372670807</v>
      </c>
      <c r="M12" s="192"/>
      <c r="N12" s="38">
        <v>4</v>
      </c>
      <c r="O12" s="218">
        <v>1</v>
      </c>
      <c r="P12" s="219"/>
      <c r="Q12" s="224">
        <v>4</v>
      </c>
      <c r="R12" s="218">
        <v>0</v>
      </c>
      <c r="S12" s="221">
        <v>2</v>
      </c>
      <c r="T12" s="218">
        <v>0</v>
      </c>
      <c r="U12" s="219"/>
      <c r="V12" s="222">
        <v>0</v>
      </c>
      <c r="W12" s="192"/>
      <c r="X12" s="215">
        <v>69</v>
      </c>
      <c r="Y12" s="213">
        <v>21</v>
      </c>
      <c r="Z12" s="204"/>
      <c r="AA12" s="215">
        <v>48</v>
      </c>
      <c r="AB12" s="225">
        <v>12</v>
      </c>
      <c r="AC12" s="226">
        <v>61</v>
      </c>
      <c r="AD12" s="204"/>
    </row>
    <row r="13" spans="1:30" ht="21.75" customHeight="1" x14ac:dyDescent="0.2">
      <c r="A13" s="44">
        <v>334</v>
      </c>
      <c r="B13" s="213">
        <v>23</v>
      </c>
      <c r="C13" s="200"/>
      <c r="D13" s="214" t="s">
        <v>3</v>
      </c>
      <c r="E13" s="156">
        <v>10</v>
      </c>
      <c r="F13" s="156">
        <v>10</v>
      </c>
      <c r="G13" s="203"/>
      <c r="H13" s="44">
        <v>330</v>
      </c>
      <c r="I13" s="213">
        <v>25</v>
      </c>
      <c r="J13" s="204"/>
      <c r="K13" s="216">
        <f t="shared" si="0"/>
        <v>-4</v>
      </c>
      <c r="L13" s="217">
        <f t="shared" si="1"/>
        <v>1.1976047904191618</v>
      </c>
      <c r="M13" s="192"/>
      <c r="N13" s="38">
        <v>2</v>
      </c>
      <c r="O13" s="218">
        <v>2</v>
      </c>
      <c r="P13" s="219"/>
      <c r="Q13" s="220">
        <v>5</v>
      </c>
      <c r="R13" s="218">
        <v>0</v>
      </c>
      <c r="S13" s="221">
        <v>1</v>
      </c>
      <c r="T13" s="218">
        <v>0</v>
      </c>
      <c r="U13" s="219"/>
      <c r="V13" s="222">
        <v>2</v>
      </c>
      <c r="W13" s="192"/>
      <c r="X13" s="215">
        <v>72</v>
      </c>
      <c r="Y13" s="213">
        <v>21</v>
      </c>
      <c r="Z13" s="204"/>
      <c r="AA13" s="215">
        <v>31</v>
      </c>
      <c r="AB13" s="223">
        <v>12</v>
      </c>
      <c r="AC13" s="213">
        <v>66</v>
      </c>
      <c r="AD13" s="204"/>
    </row>
    <row r="14" spans="1:30" ht="21.75" customHeight="1" x14ac:dyDescent="0.2">
      <c r="A14" s="44">
        <v>345</v>
      </c>
      <c r="B14" s="213">
        <v>39</v>
      </c>
      <c r="C14" s="200"/>
      <c r="D14" s="214" t="s">
        <v>4</v>
      </c>
      <c r="E14" s="156">
        <v>17</v>
      </c>
      <c r="F14" s="156">
        <v>17</v>
      </c>
      <c r="G14" s="203"/>
      <c r="H14" s="44">
        <v>333</v>
      </c>
      <c r="I14" s="213">
        <v>39</v>
      </c>
      <c r="J14" s="204"/>
      <c r="K14" s="216">
        <f t="shared" si="0"/>
        <v>-12</v>
      </c>
      <c r="L14" s="217">
        <f t="shared" si="1"/>
        <v>3.4782608695652173</v>
      </c>
      <c r="M14" s="192"/>
      <c r="N14" s="38">
        <v>3</v>
      </c>
      <c r="O14" s="218">
        <v>3</v>
      </c>
      <c r="P14" s="219"/>
      <c r="Q14" s="224">
        <v>10</v>
      </c>
      <c r="R14" s="218">
        <v>0</v>
      </c>
      <c r="S14" s="227">
        <v>3</v>
      </c>
      <c r="T14" s="218">
        <v>1</v>
      </c>
      <c r="U14" s="219"/>
      <c r="V14" s="222">
        <v>3</v>
      </c>
      <c r="W14" s="192"/>
      <c r="X14" s="215">
        <v>72</v>
      </c>
      <c r="Y14" s="213">
        <v>23</v>
      </c>
      <c r="Z14" s="204"/>
      <c r="AA14" s="294">
        <v>0</v>
      </c>
      <c r="AB14" s="218">
        <v>11</v>
      </c>
      <c r="AC14" s="222">
        <v>66</v>
      </c>
      <c r="AD14" s="204"/>
    </row>
    <row r="15" spans="1:30" ht="21.75" customHeight="1" x14ac:dyDescent="0.2">
      <c r="A15" s="44">
        <v>672</v>
      </c>
      <c r="B15" s="213">
        <v>47</v>
      </c>
      <c r="C15" s="200"/>
      <c r="D15" s="214" t="s">
        <v>5</v>
      </c>
      <c r="E15" s="156">
        <v>22</v>
      </c>
      <c r="F15" s="156">
        <v>22</v>
      </c>
      <c r="G15" s="203"/>
      <c r="H15" s="44">
        <v>665</v>
      </c>
      <c r="I15" s="213">
        <v>48</v>
      </c>
      <c r="J15" s="204"/>
      <c r="K15" s="216">
        <f t="shared" si="0"/>
        <v>-7</v>
      </c>
      <c r="L15" s="217">
        <f t="shared" si="1"/>
        <v>1.0416666666666665</v>
      </c>
      <c r="M15" s="192"/>
      <c r="N15" s="38">
        <v>7</v>
      </c>
      <c r="O15" s="218">
        <v>2</v>
      </c>
      <c r="P15" s="219"/>
      <c r="Q15" s="220">
        <v>8</v>
      </c>
      <c r="R15" s="218">
        <v>0</v>
      </c>
      <c r="S15" s="221">
        <v>5</v>
      </c>
      <c r="T15" s="218">
        <v>2</v>
      </c>
      <c r="U15" s="219"/>
      <c r="V15" s="222">
        <v>0</v>
      </c>
      <c r="W15" s="192"/>
      <c r="X15" s="215">
        <v>70</v>
      </c>
      <c r="Y15" s="213">
        <v>23</v>
      </c>
      <c r="Z15" s="204"/>
      <c r="AA15" s="228">
        <v>47</v>
      </c>
      <c r="AB15" s="223">
        <v>18</v>
      </c>
      <c r="AC15" s="213">
        <v>69</v>
      </c>
      <c r="AD15" s="204"/>
    </row>
    <row r="16" spans="1:30" ht="21.75" customHeight="1" x14ac:dyDescent="0.2">
      <c r="A16" s="44">
        <v>353</v>
      </c>
      <c r="B16" s="213">
        <v>33</v>
      </c>
      <c r="C16" s="200"/>
      <c r="D16" s="214" t="s">
        <v>6</v>
      </c>
      <c r="E16" s="156">
        <v>15</v>
      </c>
      <c r="F16" s="156">
        <v>15</v>
      </c>
      <c r="G16" s="203"/>
      <c r="H16" s="44">
        <v>338</v>
      </c>
      <c r="I16" s="213">
        <v>33</v>
      </c>
      <c r="J16" s="204"/>
      <c r="K16" s="216">
        <f t="shared" si="0"/>
        <v>-15</v>
      </c>
      <c r="L16" s="217">
        <f t="shared" si="1"/>
        <v>4.2492917847025495</v>
      </c>
      <c r="M16" s="192"/>
      <c r="N16" s="38">
        <v>3</v>
      </c>
      <c r="O16" s="218">
        <v>0</v>
      </c>
      <c r="P16" s="219"/>
      <c r="Q16" s="224">
        <v>15</v>
      </c>
      <c r="R16" s="218">
        <v>0</v>
      </c>
      <c r="S16" s="221">
        <v>6</v>
      </c>
      <c r="T16" s="218">
        <v>0</v>
      </c>
      <c r="U16" s="219"/>
      <c r="V16" s="222">
        <v>0</v>
      </c>
      <c r="W16" s="192"/>
      <c r="X16" s="215">
        <v>70</v>
      </c>
      <c r="Y16" s="213">
        <v>23</v>
      </c>
      <c r="Z16" s="204"/>
      <c r="AA16" s="215">
        <v>41</v>
      </c>
      <c r="AB16" s="223">
        <v>12</v>
      </c>
      <c r="AC16" s="213">
        <v>62</v>
      </c>
      <c r="AD16" s="204"/>
    </row>
    <row r="17" spans="1:31" ht="21.75" customHeight="1" x14ac:dyDescent="0.2">
      <c r="A17" s="44">
        <v>611</v>
      </c>
      <c r="B17" s="213">
        <v>51</v>
      </c>
      <c r="C17" s="200"/>
      <c r="D17" s="214" t="s">
        <v>7</v>
      </c>
      <c r="E17" s="156">
        <v>18</v>
      </c>
      <c r="F17" s="156">
        <v>18</v>
      </c>
      <c r="G17" s="203"/>
      <c r="H17" s="44">
        <v>602</v>
      </c>
      <c r="I17" s="213">
        <v>52</v>
      </c>
      <c r="J17" s="204"/>
      <c r="K17" s="216">
        <f t="shared" si="0"/>
        <v>-9</v>
      </c>
      <c r="L17" s="217">
        <f t="shared" si="1"/>
        <v>1.4729950900163666</v>
      </c>
      <c r="M17" s="192"/>
      <c r="N17" s="38">
        <v>9</v>
      </c>
      <c r="O17" s="218">
        <v>4</v>
      </c>
      <c r="P17" s="219"/>
      <c r="Q17" s="220">
        <v>10</v>
      </c>
      <c r="R17" s="218">
        <v>0</v>
      </c>
      <c r="S17" s="221">
        <v>3</v>
      </c>
      <c r="T17" s="218">
        <v>1</v>
      </c>
      <c r="U17" s="219"/>
      <c r="V17" s="222">
        <v>1</v>
      </c>
      <c r="W17" s="192"/>
      <c r="X17" s="215">
        <v>69</v>
      </c>
      <c r="Y17" s="213">
        <v>19</v>
      </c>
      <c r="Z17" s="204"/>
      <c r="AA17" s="215">
        <v>58</v>
      </c>
      <c r="AB17" s="218">
        <v>10</v>
      </c>
      <c r="AC17" s="222">
        <v>60</v>
      </c>
      <c r="AD17" s="204"/>
    </row>
    <row r="18" spans="1:31" ht="21.75" customHeight="1" x14ac:dyDescent="0.2">
      <c r="A18" s="44">
        <v>353</v>
      </c>
      <c r="B18" s="213">
        <v>46</v>
      </c>
      <c r="C18" s="200"/>
      <c r="D18" s="214" t="s">
        <v>8</v>
      </c>
      <c r="E18" s="156">
        <v>15</v>
      </c>
      <c r="F18" s="156">
        <v>15</v>
      </c>
      <c r="G18" s="203"/>
      <c r="H18" s="44">
        <v>344</v>
      </c>
      <c r="I18" s="213">
        <v>44</v>
      </c>
      <c r="J18" s="204"/>
      <c r="K18" s="216">
        <f t="shared" si="0"/>
        <v>-9</v>
      </c>
      <c r="L18" s="217">
        <f t="shared" si="1"/>
        <v>2.5495750708215295</v>
      </c>
      <c r="M18" s="192"/>
      <c r="N18" s="38">
        <v>8</v>
      </c>
      <c r="O18" s="218">
        <v>0</v>
      </c>
      <c r="P18" s="219"/>
      <c r="Q18" s="224">
        <v>5</v>
      </c>
      <c r="R18" s="218">
        <v>0</v>
      </c>
      <c r="S18" s="221">
        <v>11</v>
      </c>
      <c r="T18" s="218">
        <v>0</v>
      </c>
      <c r="U18" s="219"/>
      <c r="V18" s="222">
        <v>0</v>
      </c>
      <c r="W18" s="192"/>
      <c r="X18" s="215">
        <v>71</v>
      </c>
      <c r="Y18" s="213">
        <v>24</v>
      </c>
      <c r="Z18" s="204"/>
      <c r="AA18" s="215">
        <v>45</v>
      </c>
      <c r="AB18" s="223">
        <v>5</v>
      </c>
      <c r="AC18" s="213">
        <v>67</v>
      </c>
      <c r="AD18" s="204"/>
    </row>
    <row r="19" spans="1:31" ht="21.75" customHeight="1" x14ac:dyDescent="0.2">
      <c r="A19" s="44">
        <v>502</v>
      </c>
      <c r="B19" s="213">
        <v>27</v>
      </c>
      <c r="C19" s="200"/>
      <c r="D19" s="214" t="s">
        <v>9</v>
      </c>
      <c r="E19" s="156">
        <v>16</v>
      </c>
      <c r="F19" s="156">
        <v>16</v>
      </c>
      <c r="G19" s="203"/>
      <c r="H19" s="44">
        <v>496</v>
      </c>
      <c r="I19" s="213">
        <v>27</v>
      </c>
      <c r="J19" s="204"/>
      <c r="K19" s="216">
        <f t="shared" si="0"/>
        <v>-6</v>
      </c>
      <c r="L19" s="217">
        <f t="shared" si="1"/>
        <v>1.1952191235059761</v>
      </c>
      <c r="M19" s="192"/>
      <c r="N19" s="38">
        <v>15</v>
      </c>
      <c r="O19" s="218">
        <v>1</v>
      </c>
      <c r="P19" s="219"/>
      <c r="Q19" s="224">
        <v>13</v>
      </c>
      <c r="R19" s="218">
        <v>0</v>
      </c>
      <c r="S19" s="227">
        <v>6</v>
      </c>
      <c r="T19" s="218">
        <v>1</v>
      </c>
      <c r="U19" s="219"/>
      <c r="V19" s="222">
        <v>1</v>
      </c>
      <c r="W19" s="192"/>
      <c r="X19" s="215">
        <v>72</v>
      </c>
      <c r="Y19" s="213">
        <v>22</v>
      </c>
      <c r="Z19" s="204"/>
      <c r="AA19" s="215">
        <v>65</v>
      </c>
      <c r="AB19" s="223">
        <v>12</v>
      </c>
      <c r="AC19" s="213">
        <v>63</v>
      </c>
      <c r="AD19" s="204"/>
    </row>
    <row r="20" spans="1:31" ht="21.75" customHeight="1" x14ac:dyDescent="0.2">
      <c r="A20" s="44">
        <v>407</v>
      </c>
      <c r="B20" s="213">
        <v>38</v>
      </c>
      <c r="C20" s="200"/>
      <c r="D20" s="214" t="s">
        <v>10</v>
      </c>
      <c r="E20" s="156">
        <v>15</v>
      </c>
      <c r="F20" s="156">
        <v>15</v>
      </c>
      <c r="G20" s="203"/>
      <c r="H20" s="44">
        <v>402</v>
      </c>
      <c r="I20" s="213">
        <v>37</v>
      </c>
      <c r="J20" s="204"/>
      <c r="K20" s="216">
        <f t="shared" si="0"/>
        <v>-5</v>
      </c>
      <c r="L20" s="217">
        <f t="shared" si="1"/>
        <v>1.2285012285012284</v>
      </c>
      <c r="M20" s="192"/>
      <c r="N20" s="38">
        <v>4</v>
      </c>
      <c r="O20" s="218">
        <v>0</v>
      </c>
      <c r="P20" s="219"/>
      <c r="Q20" s="224">
        <v>5</v>
      </c>
      <c r="R20" s="218">
        <v>0</v>
      </c>
      <c r="S20" s="221">
        <v>5</v>
      </c>
      <c r="T20" s="218">
        <v>0</v>
      </c>
      <c r="U20" s="219"/>
      <c r="V20" s="222">
        <v>0</v>
      </c>
      <c r="W20" s="192"/>
      <c r="X20" s="215">
        <v>72</v>
      </c>
      <c r="Y20" s="213">
        <v>21</v>
      </c>
      <c r="Z20" s="204"/>
      <c r="AA20" s="228">
        <v>51</v>
      </c>
      <c r="AB20" s="218">
        <v>15</v>
      </c>
      <c r="AC20" s="222">
        <v>69</v>
      </c>
      <c r="AD20" s="204"/>
    </row>
    <row r="21" spans="1:31" ht="21.75" customHeight="1" x14ac:dyDescent="0.2">
      <c r="A21" s="44">
        <v>196</v>
      </c>
      <c r="B21" s="213">
        <v>21</v>
      </c>
      <c r="C21" s="200"/>
      <c r="D21" s="214" t="s">
        <v>11</v>
      </c>
      <c r="E21" s="156">
        <v>8</v>
      </c>
      <c r="F21" s="156">
        <v>8</v>
      </c>
      <c r="G21" s="203"/>
      <c r="H21" s="44">
        <v>191</v>
      </c>
      <c r="I21" s="213">
        <v>21</v>
      </c>
      <c r="J21" s="204"/>
      <c r="K21" s="216">
        <f t="shared" si="0"/>
        <v>-5</v>
      </c>
      <c r="L21" s="217">
        <f t="shared" si="1"/>
        <v>2.5510204081632653</v>
      </c>
      <c r="M21" s="192"/>
      <c r="N21" s="38">
        <v>5</v>
      </c>
      <c r="O21" s="218">
        <v>0</v>
      </c>
      <c r="P21" s="219"/>
      <c r="Q21" s="220">
        <v>7</v>
      </c>
      <c r="R21" s="218">
        <v>0</v>
      </c>
      <c r="S21" s="221">
        <v>4</v>
      </c>
      <c r="T21" s="218">
        <v>0</v>
      </c>
      <c r="U21" s="219"/>
      <c r="V21" s="222">
        <v>0</v>
      </c>
      <c r="W21" s="192"/>
      <c r="X21" s="215">
        <v>71</v>
      </c>
      <c r="Y21" s="213">
        <v>19</v>
      </c>
      <c r="Z21" s="204"/>
      <c r="AA21" s="294">
        <v>47</v>
      </c>
      <c r="AB21" s="218">
        <v>22</v>
      </c>
      <c r="AC21" s="222">
        <v>73</v>
      </c>
      <c r="AD21" s="204"/>
    </row>
    <row r="22" spans="1:31" ht="21.75" customHeight="1" x14ac:dyDescent="0.2">
      <c r="A22" s="44">
        <v>431</v>
      </c>
      <c r="B22" s="213">
        <v>30</v>
      </c>
      <c r="C22" s="200"/>
      <c r="D22" s="214" t="s">
        <v>12</v>
      </c>
      <c r="E22" s="156">
        <v>13</v>
      </c>
      <c r="F22" s="156">
        <v>13</v>
      </c>
      <c r="G22" s="203"/>
      <c r="H22" s="44">
        <v>421</v>
      </c>
      <c r="I22" s="213">
        <v>30</v>
      </c>
      <c r="J22" s="204"/>
      <c r="K22" s="216">
        <f t="shared" si="0"/>
        <v>-10</v>
      </c>
      <c r="L22" s="217">
        <f t="shared" si="1"/>
        <v>2.3201856148491879</v>
      </c>
      <c r="M22" s="192"/>
      <c r="N22" s="38">
        <v>11</v>
      </c>
      <c r="O22" s="218">
        <v>0</v>
      </c>
      <c r="P22" s="219"/>
      <c r="Q22" s="220">
        <v>16</v>
      </c>
      <c r="R22" s="218">
        <v>0</v>
      </c>
      <c r="S22" s="221">
        <v>3</v>
      </c>
      <c r="T22" s="218">
        <v>0</v>
      </c>
      <c r="U22" s="219"/>
      <c r="V22" s="222">
        <v>2</v>
      </c>
      <c r="W22" s="192"/>
      <c r="X22" s="215">
        <v>69</v>
      </c>
      <c r="Y22" s="213">
        <v>20</v>
      </c>
      <c r="Z22" s="204"/>
      <c r="AA22" s="228">
        <v>51</v>
      </c>
      <c r="AB22" s="218">
        <v>18</v>
      </c>
      <c r="AC22" s="222">
        <v>68</v>
      </c>
      <c r="AD22" s="204"/>
    </row>
    <row r="23" spans="1:31" ht="21.75" customHeight="1" x14ac:dyDescent="0.2">
      <c r="A23" s="44">
        <v>301</v>
      </c>
      <c r="B23" s="213">
        <v>17</v>
      </c>
      <c r="C23" s="200"/>
      <c r="D23" s="214" t="s">
        <v>13</v>
      </c>
      <c r="E23" s="156">
        <v>10</v>
      </c>
      <c r="F23" s="156">
        <v>10</v>
      </c>
      <c r="G23" s="203"/>
      <c r="H23" s="44">
        <v>294</v>
      </c>
      <c r="I23" s="213">
        <v>16</v>
      </c>
      <c r="J23" s="204"/>
      <c r="K23" s="216">
        <f t="shared" si="0"/>
        <v>-7</v>
      </c>
      <c r="L23" s="217">
        <f t="shared" si="1"/>
        <v>2.3255813953488373</v>
      </c>
      <c r="M23" s="192"/>
      <c r="N23" s="38">
        <v>6</v>
      </c>
      <c r="O23" s="218">
        <v>0</v>
      </c>
      <c r="P23" s="219"/>
      <c r="Q23" s="220">
        <v>8</v>
      </c>
      <c r="R23" s="218">
        <v>0</v>
      </c>
      <c r="S23" s="221">
        <v>6</v>
      </c>
      <c r="T23" s="218">
        <v>1</v>
      </c>
      <c r="U23" s="219"/>
      <c r="V23" s="222">
        <v>0</v>
      </c>
      <c r="W23" s="192"/>
      <c r="X23" s="215">
        <v>70</v>
      </c>
      <c r="Y23" s="213">
        <v>24</v>
      </c>
      <c r="Z23" s="204"/>
      <c r="AA23" s="228">
        <v>49</v>
      </c>
      <c r="AB23" s="218">
        <v>21</v>
      </c>
      <c r="AC23" s="222">
        <v>64</v>
      </c>
      <c r="AD23" s="204"/>
    </row>
    <row r="24" spans="1:31" ht="21.75" customHeight="1" x14ac:dyDescent="0.2">
      <c r="A24" s="44">
        <v>350</v>
      </c>
      <c r="B24" s="213">
        <v>25</v>
      </c>
      <c r="C24" s="200"/>
      <c r="D24" s="214" t="s">
        <v>14</v>
      </c>
      <c r="E24" s="156">
        <v>10</v>
      </c>
      <c r="F24" s="156">
        <v>10</v>
      </c>
      <c r="G24" s="203"/>
      <c r="H24" s="44">
        <v>339</v>
      </c>
      <c r="I24" s="213">
        <v>24</v>
      </c>
      <c r="J24" s="204"/>
      <c r="K24" s="216">
        <f t="shared" si="0"/>
        <v>-11</v>
      </c>
      <c r="L24" s="217">
        <f t="shared" si="1"/>
        <v>3.1428571428571432</v>
      </c>
      <c r="M24" s="192"/>
      <c r="N24" s="38">
        <v>3</v>
      </c>
      <c r="O24" s="218">
        <v>0</v>
      </c>
      <c r="P24" s="219"/>
      <c r="Q24" s="220">
        <v>6</v>
      </c>
      <c r="R24" s="218">
        <v>0</v>
      </c>
      <c r="S24" s="221">
        <v>6</v>
      </c>
      <c r="T24" s="218">
        <v>0</v>
      </c>
      <c r="U24" s="219"/>
      <c r="V24" s="222">
        <v>1</v>
      </c>
      <c r="W24" s="192"/>
      <c r="X24" s="215">
        <v>71</v>
      </c>
      <c r="Y24" s="213">
        <v>23</v>
      </c>
      <c r="Z24" s="204"/>
      <c r="AA24" s="228">
        <v>53</v>
      </c>
      <c r="AB24" s="218">
        <v>22</v>
      </c>
      <c r="AC24" s="222">
        <v>65</v>
      </c>
      <c r="AD24" s="204"/>
    </row>
    <row r="25" spans="1:31" ht="21.75" customHeight="1" x14ac:dyDescent="0.2">
      <c r="A25" s="44">
        <v>291</v>
      </c>
      <c r="B25" s="213">
        <v>25</v>
      </c>
      <c r="C25" s="200"/>
      <c r="D25" s="214" t="s">
        <v>15</v>
      </c>
      <c r="E25" s="156">
        <v>11</v>
      </c>
      <c r="F25" s="156">
        <v>11</v>
      </c>
      <c r="G25" s="203"/>
      <c r="H25" s="44">
        <v>280</v>
      </c>
      <c r="I25" s="213">
        <v>26</v>
      </c>
      <c r="J25" s="204"/>
      <c r="K25" s="216">
        <f t="shared" si="0"/>
        <v>-11</v>
      </c>
      <c r="L25" s="217">
        <f t="shared" si="1"/>
        <v>3.7800687285223367</v>
      </c>
      <c r="M25" s="192"/>
      <c r="N25" s="38">
        <v>5</v>
      </c>
      <c r="O25" s="218">
        <v>3</v>
      </c>
      <c r="P25" s="219"/>
      <c r="Q25" s="220">
        <v>5</v>
      </c>
      <c r="R25" s="218">
        <v>0</v>
      </c>
      <c r="S25" s="221">
        <v>9</v>
      </c>
      <c r="T25" s="218">
        <v>0</v>
      </c>
      <c r="U25" s="219"/>
      <c r="V25" s="222">
        <v>2</v>
      </c>
      <c r="W25" s="192"/>
      <c r="X25" s="215">
        <v>74</v>
      </c>
      <c r="Y25" s="213">
        <v>24</v>
      </c>
      <c r="Z25" s="204"/>
      <c r="AA25" s="228">
        <v>62</v>
      </c>
      <c r="AB25" s="218">
        <v>10</v>
      </c>
      <c r="AC25" s="222">
        <v>67</v>
      </c>
      <c r="AD25" s="204"/>
    </row>
    <row r="26" spans="1:31" ht="21.75" customHeight="1" x14ac:dyDescent="0.2">
      <c r="A26" s="44">
        <v>756</v>
      </c>
      <c r="B26" s="213">
        <v>49</v>
      </c>
      <c r="C26" s="200"/>
      <c r="D26" s="214" t="s">
        <v>16</v>
      </c>
      <c r="E26" s="156">
        <v>21</v>
      </c>
      <c r="F26" s="156">
        <v>21</v>
      </c>
      <c r="G26" s="203"/>
      <c r="H26" s="44">
        <v>757</v>
      </c>
      <c r="I26" s="213">
        <v>52</v>
      </c>
      <c r="J26" s="204"/>
      <c r="K26" s="216">
        <f t="shared" si="0"/>
        <v>1</v>
      </c>
      <c r="L26" s="217">
        <f t="shared" si="1"/>
        <v>-0.13227513227513227</v>
      </c>
      <c r="M26" s="192"/>
      <c r="N26" s="38">
        <v>19</v>
      </c>
      <c r="O26" s="218">
        <v>2</v>
      </c>
      <c r="P26" s="219"/>
      <c r="Q26" s="220">
        <v>11</v>
      </c>
      <c r="R26" s="218">
        <v>0</v>
      </c>
      <c r="S26" s="221">
        <v>7</v>
      </c>
      <c r="T26" s="218">
        <v>0</v>
      </c>
      <c r="U26" s="219"/>
      <c r="V26" s="222">
        <v>1</v>
      </c>
      <c r="W26" s="192"/>
      <c r="X26" s="215">
        <v>68</v>
      </c>
      <c r="Y26" s="213">
        <v>18</v>
      </c>
      <c r="Z26" s="204"/>
      <c r="AA26" s="228">
        <v>55</v>
      </c>
      <c r="AB26" s="218">
        <v>8</v>
      </c>
      <c r="AC26" s="222">
        <v>52</v>
      </c>
      <c r="AD26" s="204"/>
    </row>
    <row r="27" spans="1:31" ht="21.75" customHeight="1" x14ac:dyDescent="0.2">
      <c r="A27" s="44">
        <v>159</v>
      </c>
      <c r="B27" s="213">
        <v>20</v>
      </c>
      <c r="C27" s="200"/>
      <c r="D27" s="214" t="s">
        <v>17</v>
      </c>
      <c r="E27" s="156">
        <v>8</v>
      </c>
      <c r="F27" s="156">
        <v>8</v>
      </c>
      <c r="G27" s="203"/>
      <c r="H27" s="44">
        <v>152</v>
      </c>
      <c r="I27" s="213">
        <v>20</v>
      </c>
      <c r="J27" s="204"/>
      <c r="K27" s="216">
        <f t="shared" si="0"/>
        <v>-7</v>
      </c>
      <c r="L27" s="217">
        <f t="shared" si="1"/>
        <v>4.4025157232704402</v>
      </c>
      <c r="M27" s="192"/>
      <c r="N27" s="38">
        <v>3</v>
      </c>
      <c r="O27" s="218">
        <v>0</v>
      </c>
      <c r="P27" s="219"/>
      <c r="Q27" s="220">
        <v>6</v>
      </c>
      <c r="R27" s="218">
        <v>0</v>
      </c>
      <c r="S27" s="221">
        <v>5</v>
      </c>
      <c r="T27" s="218">
        <v>0</v>
      </c>
      <c r="U27" s="219"/>
      <c r="V27" s="222">
        <v>0</v>
      </c>
      <c r="W27" s="192"/>
      <c r="X27" s="215">
        <v>68</v>
      </c>
      <c r="Y27" s="213">
        <v>19</v>
      </c>
      <c r="Z27" s="204"/>
      <c r="AA27" s="228">
        <v>0</v>
      </c>
      <c r="AB27" s="218">
        <v>17</v>
      </c>
      <c r="AC27" s="222">
        <v>73</v>
      </c>
      <c r="AD27" s="204"/>
    </row>
    <row r="28" spans="1:31" s="177" customFormat="1" ht="30.75" customHeight="1" x14ac:dyDescent="0.2">
      <c r="A28" s="63">
        <f>SUM(A9:A27)</f>
        <v>7151</v>
      </c>
      <c r="B28" s="64">
        <f>SUM(B9:B27)</f>
        <v>610</v>
      </c>
      <c r="C28" s="229"/>
      <c r="D28" s="90" t="s">
        <v>67</v>
      </c>
      <c r="E28" s="86">
        <f>SUM(E9:E27)</f>
        <v>250</v>
      </c>
      <c r="F28" s="86">
        <f>SUM(F9:F27)</f>
        <v>250</v>
      </c>
      <c r="G28" s="230"/>
      <c r="H28" s="63">
        <f>SUM(H9:H27)</f>
        <v>7018</v>
      </c>
      <c r="I28" s="64">
        <f>SUM(I9:I27)</f>
        <v>613</v>
      </c>
      <c r="J28" s="231"/>
      <c r="K28" s="89">
        <f t="shared" si="0"/>
        <v>-133</v>
      </c>
      <c r="L28" s="88">
        <f t="shared" si="1"/>
        <v>1.8598797370997062</v>
      </c>
      <c r="M28" s="232"/>
      <c r="N28" s="83">
        <f>SUM(N9:N27)</f>
        <v>128</v>
      </c>
      <c r="O28" s="144">
        <f>SUM(O9:O27)</f>
        <v>20</v>
      </c>
      <c r="P28" s="134"/>
      <c r="Q28" s="84">
        <f>SUM(Q9:Q27)</f>
        <v>157</v>
      </c>
      <c r="R28" s="145">
        <f>SUM(R9:R27)</f>
        <v>0</v>
      </c>
      <c r="S28" s="85">
        <f>SUM(S9:S27)</f>
        <v>94</v>
      </c>
      <c r="T28" s="145">
        <f>SUM(T9:T27)</f>
        <v>7</v>
      </c>
      <c r="U28" s="134"/>
      <c r="V28" s="86">
        <f>SUM(V9:V27)</f>
        <v>14</v>
      </c>
      <c r="W28" s="232"/>
      <c r="X28" s="87">
        <f>SUM(X9:X27)/19</f>
        <v>70.526315789473685</v>
      </c>
      <c r="Y28" s="64">
        <f>SUM(Y9:Y27)/19</f>
        <v>21.473684210526315</v>
      </c>
      <c r="Z28" s="231"/>
      <c r="AA28" s="108">
        <v>50</v>
      </c>
      <c r="AB28" s="115">
        <v>14</v>
      </c>
      <c r="AC28" s="116">
        <v>65</v>
      </c>
      <c r="AD28" s="231"/>
      <c r="AE28" s="177" t="s">
        <v>0</v>
      </c>
    </row>
    <row r="29" spans="1:31" s="177" customFormat="1" ht="12.75" customHeight="1" x14ac:dyDescent="0.2">
      <c r="A29" s="233"/>
      <c r="B29" s="234"/>
      <c r="C29" s="235"/>
      <c r="D29" s="236"/>
      <c r="E29" s="157"/>
      <c r="F29" s="157"/>
      <c r="G29" s="236"/>
      <c r="H29" s="233"/>
      <c r="I29" s="234"/>
      <c r="J29" s="234"/>
      <c r="K29" s="237"/>
      <c r="L29" s="238"/>
      <c r="M29" s="239"/>
      <c r="N29" s="240"/>
      <c r="O29" s="240"/>
      <c r="P29" s="241"/>
      <c r="Q29" s="234"/>
      <c r="R29" s="240"/>
      <c r="S29" s="242"/>
      <c r="T29" s="240"/>
      <c r="U29" s="241"/>
      <c r="V29" s="240"/>
      <c r="W29" s="239"/>
      <c r="X29" s="234"/>
      <c r="Y29" s="238"/>
      <c r="Z29" s="234"/>
      <c r="AA29" s="240"/>
      <c r="AB29" s="240"/>
      <c r="AC29" s="240"/>
      <c r="AD29" s="234"/>
    </row>
    <row r="30" spans="1:31" ht="30" customHeight="1" x14ac:dyDescent="0.2">
      <c r="A30" s="243">
        <v>98</v>
      </c>
      <c r="B30" s="244">
        <v>0</v>
      </c>
      <c r="C30" s="200"/>
      <c r="D30" s="245" t="s">
        <v>45</v>
      </c>
      <c r="E30" s="158">
        <v>1</v>
      </c>
      <c r="F30" s="158">
        <v>1</v>
      </c>
      <c r="G30" s="203"/>
      <c r="H30" s="243">
        <v>98</v>
      </c>
      <c r="I30" s="244">
        <v>0</v>
      </c>
      <c r="J30" s="204"/>
      <c r="K30" s="247">
        <f>H30-A30</f>
        <v>0</v>
      </c>
      <c r="L30" s="248">
        <v>44.1</v>
      </c>
      <c r="M30" s="192"/>
      <c r="N30" s="104">
        <v>1</v>
      </c>
      <c r="O30" s="249">
        <v>0</v>
      </c>
      <c r="P30" s="136"/>
      <c r="Q30" s="250">
        <v>2</v>
      </c>
      <c r="R30" s="249">
        <v>0</v>
      </c>
      <c r="S30" s="251">
        <v>1</v>
      </c>
      <c r="T30" s="249">
        <v>0</v>
      </c>
      <c r="U30" s="138"/>
      <c r="V30" s="252">
        <v>0</v>
      </c>
      <c r="W30" s="192"/>
      <c r="X30" s="253">
        <v>72</v>
      </c>
      <c r="Y30" s="254">
        <v>24</v>
      </c>
      <c r="Z30" s="204"/>
      <c r="AA30" s="255">
        <v>48</v>
      </c>
      <c r="AB30" s="249">
        <v>15</v>
      </c>
      <c r="AC30" s="256">
        <v>51</v>
      </c>
      <c r="AD30" s="204"/>
    </row>
    <row r="31" spans="1:31" s="177" customFormat="1" ht="12.75" customHeight="1" x14ac:dyDescent="0.2">
      <c r="A31" s="233"/>
      <c r="B31" s="234"/>
      <c r="C31" s="235"/>
      <c r="D31" s="236"/>
      <c r="E31" s="157"/>
      <c r="F31" s="157"/>
      <c r="G31" s="236"/>
      <c r="H31" s="233"/>
      <c r="I31" s="234"/>
      <c r="J31" s="234"/>
      <c r="K31" s="237"/>
      <c r="L31" s="238"/>
      <c r="M31" s="239"/>
      <c r="N31" s="240"/>
      <c r="O31" s="240"/>
      <c r="P31" s="241"/>
      <c r="Q31" s="234"/>
      <c r="R31" s="240"/>
      <c r="S31" s="242"/>
      <c r="T31" s="240"/>
      <c r="U31" s="241"/>
      <c r="V31" s="240"/>
      <c r="W31" s="239"/>
      <c r="X31" s="234"/>
      <c r="Y31" s="238"/>
      <c r="Z31" s="234"/>
      <c r="AA31" s="240"/>
      <c r="AB31" s="240"/>
      <c r="AC31" s="240"/>
      <c r="AD31" s="234"/>
    </row>
    <row r="32" spans="1:31" ht="21.75" customHeight="1" x14ac:dyDescent="0.2">
      <c r="A32" s="60">
        <v>368</v>
      </c>
      <c r="B32" s="199">
        <v>19</v>
      </c>
      <c r="C32" s="200"/>
      <c r="D32" s="201" t="s">
        <v>40</v>
      </c>
      <c r="E32" s="155">
        <v>13</v>
      </c>
      <c r="F32" s="155">
        <v>12</v>
      </c>
      <c r="G32" s="203"/>
      <c r="H32" s="60">
        <v>365</v>
      </c>
      <c r="I32" s="199">
        <v>17</v>
      </c>
      <c r="J32" s="204"/>
      <c r="K32" s="205">
        <f>H32-A32</f>
        <v>-3</v>
      </c>
      <c r="L32" s="206">
        <f>SUM(-K32/A32*100)</f>
        <v>0.81521739130434778</v>
      </c>
      <c r="M32" s="192"/>
      <c r="N32" s="80">
        <v>19</v>
      </c>
      <c r="O32" s="207">
        <v>1</v>
      </c>
      <c r="P32" s="132"/>
      <c r="Q32" s="257">
        <v>4</v>
      </c>
      <c r="R32" s="207">
        <v>0</v>
      </c>
      <c r="S32" s="258">
        <v>6</v>
      </c>
      <c r="T32" s="207">
        <v>0</v>
      </c>
      <c r="U32" s="139"/>
      <c r="V32" s="210">
        <v>2</v>
      </c>
      <c r="W32" s="192"/>
      <c r="X32" s="202">
        <v>75</v>
      </c>
      <c r="Y32" s="199">
        <v>16</v>
      </c>
      <c r="Z32" s="204"/>
      <c r="AA32" s="259">
        <v>70</v>
      </c>
      <c r="AB32" s="207">
        <v>4</v>
      </c>
      <c r="AC32" s="210">
        <v>72</v>
      </c>
      <c r="AD32" s="204"/>
    </row>
    <row r="33" spans="1:30" ht="21.75" customHeight="1" x14ac:dyDescent="0.2">
      <c r="A33" s="44">
        <v>423</v>
      </c>
      <c r="B33" s="213">
        <v>24</v>
      </c>
      <c r="C33" s="200"/>
      <c r="D33" s="214" t="s">
        <v>41</v>
      </c>
      <c r="E33" s="156">
        <v>15</v>
      </c>
      <c r="F33" s="156">
        <v>15</v>
      </c>
      <c r="G33" s="203"/>
      <c r="H33" s="44">
        <v>419</v>
      </c>
      <c r="I33" s="213">
        <v>18</v>
      </c>
      <c r="J33" s="204"/>
      <c r="K33" s="216">
        <f>H33-A33</f>
        <v>-4</v>
      </c>
      <c r="L33" s="217">
        <f>SUM(-K33/A33*100)</f>
        <v>0.94562647754137119</v>
      </c>
      <c r="M33" s="192"/>
      <c r="N33" s="38">
        <v>10</v>
      </c>
      <c r="O33" s="218">
        <v>0</v>
      </c>
      <c r="P33" s="219"/>
      <c r="Q33" s="220">
        <v>10</v>
      </c>
      <c r="R33" s="218">
        <v>0</v>
      </c>
      <c r="S33" s="221">
        <v>4</v>
      </c>
      <c r="T33" s="218">
        <v>0</v>
      </c>
      <c r="U33" s="140"/>
      <c r="V33" s="222">
        <v>1</v>
      </c>
      <c r="W33" s="192"/>
      <c r="X33" s="215">
        <v>71</v>
      </c>
      <c r="Y33" s="213">
        <v>16</v>
      </c>
      <c r="Z33" s="204"/>
      <c r="AA33" s="228">
        <v>61</v>
      </c>
      <c r="AB33" s="218">
        <v>8</v>
      </c>
      <c r="AC33" s="222">
        <v>64</v>
      </c>
      <c r="AD33" s="204"/>
    </row>
    <row r="34" spans="1:30" ht="21.75" customHeight="1" x14ac:dyDescent="0.2">
      <c r="A34" s="44">
        <v>123</v>
      </c>
      <c r="B34" s="213">
        <v>14</v>
      </c>
      <c r="C34" s="200"/>
      <c r="D34" s="214" t="s">
        <v>42</v>
      </c>
      <c r="E34" s="156">
        <v>6</v>
      </c>
      <c r="F34" s="156">
        <v>6</v>
      </c>
      <c r="G34" s="203"/>
      <c r="H34" s="44">
        <v>119</v>
      </c>
      <c r="I34" s="213">
        <v>13</v>
      </c>
      <c r="J34" s="204"/>
      <c r="K34" s="216">
        <f>H34-A34</f>
        <v>-4</v>
      </c>
      <c r="L34" s="217">
        <f>SUM(-K34/A34*100)</f>
        <v>3.2520325203252036</v>
      </c>
      <c r="M34" s="192"/>
      <c r="N34" s="38">
        <v>0</v>
      </c>
      <c r="O34" s="218">
        <v>0</v>
      </c>
      <c r="P34" s="219"/>
      <c r="Q34" s="220">
        <v>3</v>
      </c>
      <c r="R34" s="218">
        <v>0</v>
      </c>
      <c r="S34" s="221">
        <v>1</v>
      </c>
      <c r="T34" s="218">
        <v>0</v>
      </c>
      <c r="U34" s="140"/>
      <c r="V34" s="222">
        <v>0</v>
      </c>
      <c r="W34" s="192"/>
      <c r="X34" s="215">
        <v>74</v>
      </c>
      <c r="Y34" s="213">
        <v>14</v>
      </c>
      <c r="Z34" s="204"/>
      <c r="AA34" s="294">
        <v>0</v>
      </c>
      <c r="AB34" s="218">
        <v>12</v>
      </c>
      <c r="AC34" s="222">
        <v>72</v>
      </c>
      <c r="AD34" s="204"/>
    </row>
    <row r="35" spans="1:30" ht="21.75" customHeight="1" x14ac:dyDescent="0.2">
      <c r="A35" s="44">
        <v>0</v>
      </c>
      <c r="B35" s="213">
        <v>0</v>
      </c>
      <c r="C35" s="200"/>
      <c r="D35" s="214" t="s">
        <v>73</v>
      </c>
      <c r="E35" s="156">
        <v>0</v>
      </c>
      <c r="F35" s="156">
        <v>1</v>
      </c>
      <c r="G35" s="203"/>
      <c r="H35" s="44">
        <v>11</v>
      </c>
      <c r="I35" s="213">
        <v>0</v>
      </c>
      <c r="J35" s="204"/>
      <c r="K35" s="216">
        <f>H35-A35</f>
        <v>11</v>
      </c>
      <c r="L35" s="217"/>
      <c r="M35" s="192"/>
      <c r="N35" s="38">
        <v>0</v>
      </c>
      <c r="O35" s="218">
        <v>0</v>
      </c>
      <c r="P35" s="219"/>
      <c r="Q35" s="220">
        <v>0</v>
      </c>
      <c r="R35" s="218">
        <v>0</v>
      </c>
      <c r="S35" s="221">
        <v>0</v>
      </c>
      <c r="T35" s="218">
        <v>0</v>
      </c>
      <c r="U35" s="140"/>
      <c r="V35" s="222">
        <v>0</v>
      </c>
      <c r="W35" s="192"/>
      <c r="X35" s="215">
        <v>74</v>
      </c>
      <c r="Y35" s="213">
        <v>9</v>
      </c>
      <c r="Z35" s="204"/>
      <c r="AA35" s="294">
        <v>0</v>
      </c>
      <c r="AB35" s="295">
        <v>0</v>
      </c>
      <c r="AC35" s="296">
        <v>0</v>
      </c>
      <c r="AD35" s="204"/>
    </row>
    <row r="36" spans="1:30" s="177" customFormat="1" ht="21.75" customHeight="1" x14ac:dyDescent="0.2">
      <c r="A36" s="63">
        <f>SUM(A32:A35)</f>
        <v>914</v>
      </c>
      <c r="B36" s="64">
        <f>SUM(B32:B35)</f>
        <v>57</v>
      </c>
      <c r="C36" s="229"/>
      <c r="D36" s="90" t="s">
        <v>68</v>
      </c>
      <c r="E36" s="86">
        <f>SUM(E32:E35)</f>
        <v>34</v>
      </c>
      <c r="F36" s="86">
        <f>SUM(F32:F35)</f>
        <v>34</v>
      </c>
      <c r="G36" s="230"/>
      <c r="H36" s="63">
        <f>SUM(H32:H35)</f>
        <v>914</v>
      </c>
      <c r="I36" s="160">
        <f>SUM(I32:I35)</f>
        <v>48</v>
      </c>
      <c r="J36" s="231"/>
      <c r="K36" s="102">
        <f>H36-A36</f>
        <v>0</v>
      </c>
      <c r="L36" s="103">
        <v>0.4</v>
      </c>
      <c r="M36" s="232"/>
      <c r="N36" s="63">
        <f>SUM(N32:N35)</f>
        <v>29</v>
      </c>
      <c r="O36" s="161">
        <f>SUM(O32:O35)</f>
        <v>1</v>
      </c>
      <c r="P36" s="134"/>
      <c r="Q36" s="161">
        <f>SUM(Q32:Q35)</f>
        <v>17</v>
      </c>
      <c r="R36" s="161">
        <f>SUM(R32:R35)</f>
        <v>0</v>
      </c>
      <c r="S36" s="161">
        <f>SUM(S32:S35)</f>
        <v>11</v>
      </c>
      <c r="T36" s="161">
        <f>SUM(T32:T35)</f>
        <v>0</v>
      </c>
      <c r="U36" s="134"/>
      <c r="V36" s="160">
        <f>SUM(V32:V35)</f>
        <v>3</v>
      </c>
      <c r="W36" s="232"/>
      <c r="X36" s="87">
        <f>SUM(X32:X35)/4</f>
        <v>73.5</v>
      </c>
      <c r="Y36" s="64">
        <f>SUM(Y32:Y35)/4</f>
        <v>13.75</v>
      </c>
      <c r="Z36" s="231"/>
      <c r="AA36" s="300">
        <v>66</v>
      </c>
      <c r="AB36" s="301">
        <v>8</v>
      </c>
      <c r="AC36" s="302">
        <v>69</v>
      </c>
      <c r="AD36" s="231"/>
    </row>
    <row r="37" spans="1:30" s="177" customFormat="1" ht="12.75" customHeight="1" x14ac:dyDescent="0.2">
      <c r="A37" s="233"/>
      <c r="B37" s="234"/>
      <c r="C37" s="235"/>
      <c r="D37" s="236"/>
      <c r="E37" s="157"/>
      <c r="F37" s="157"/>
      <c r="G37" s="236"/>
      <c r="H37" s="233"/>
      <c r="I37" s="234"/>
      <c r="J37" s="234"/>
      <c r="K37" s="237"/>
      <c r="L37" s="238"/>
      <c r="M37" s="239"/>
      <c r="N37" s="240"/>
      <c r="O37" s="240"/>
      <c r="P37" s="241"/>
      <c r="Q37" s="234"/>
      <c r="R37" s="240"/>
      <c r="S37" s="242"/>
      <c r="T37" s="240"/>
      <c r="U37" s="241"/>
      <c r="V37" s="240"/>
      <c r="W37" s="239"/>
      <c r="X37" s="234"/>
      <c r="Y37" s="238"/>
      <c r="Z37" s="234"/>
      <c r="AA37" s="240"/>
      <c r="AB37" s="240"/>
      <c r="AC37" s="240"/>
      <c r="AD37" s="234"/>
    </row>
    <row r="38" spans="1:30" ht="32.25" customHeight="1" x14ac:dyDescent="0.2">
      <c r="A38" s="243">
        <v>71</v>
      </c>
      <c r="B38" s="244">
        <v>2</v>
      </c>
      <c r="C38" s="200"/>
      <c r="D38" s="245" t="s">
        <v>85</v>
      </c>
      <c r="E38" s="158">
        <v>2</v>
      </c>
      <c r="F38" s="158">
        <v>3</v>
      </c>
      <c r="G38" s="203"/>
      <c r="H38" s="243">
        <v>60</v>
      </c>
      <c r="I38" s="244">
        <v>2</v>
      </c>
      <c r="J38" s="204"/>
      <c r="K38" s="247">
        <f>H38-A38</f>
        <v>-11</v>
      </c>
      <c r="L38" s="248">
        <f>SUM(-K38/A38*100)</f>
        <v>15.492957746478872</v>
      </c>
      <c r="M38" s="192"/>
      <c r="N38" s="54">
        <v>0</v>
      </c>
      <c r="O38" s="249">
        <v>0</v>
      </c>
      <c r="P38" s="136"/>
      <c r="Q38" s="261">
        <v>8</v>
      </c>
      <c r="R38" s="249">
        <v>0</v>
      </c>
      <c r="S38" s="262">
        <v>0</v>
      </c>
      <c r="T38" s="249">
        <v>0</v>
      </c>
      <c r="U38" s="138"/>
      <c r="V38" s="256">
        <v>3</v>
      </c>
      <c r="W38" s="192"/>
      <c r="X38" s="246">
        <v>47</v>
      </c>
      <c r="Y38" s="244">
        <v>4</v>
      </c>
      <c r="Z38" s="204"/>
      <c r="AA38" s="255">
        <v>0</v>
      </c>
      <c r="AB38" s="297">
        <v>4</v>
      </c>
      <c r="AC38" s="252">
        <v>44</v>
      </c>
      <c r="AD38" s="204"/>
    </row>
    <row r="39" spans="1:30" s="177" customFormat="1" ht="12.75" customHeight="1" x14ac:dyDescent="0.2">
      <c r="A39" s="233"/>
      <c r="B39" s="234"/>
      <c r="C39" s="235"/>
      <c r="D39" s="236"/>
      <c r="E39" s="157"/>
      <c r="F39" s="157"/>
      <c r="G39" s="236"/>
      <c r="H39" s="233"/>
      <c r="I39" s="234"/>
      <c r="J39" s="234"/>
      <c r="K39" s="237"/>
      <c r="L39" s="238"/>
      <c r="M39" s="239"/>
      <c r="N39" s="240"/>
      <c r="O39" s="240"/>
      <c r="P39" s="241"/>
      <c r="Q39" s="234"/>
      <c r="R39" s="240"/>
      <c r="S39" s="242"/>
      <c r="T39" s="240"/>
      <c r="U39" s="241"/>
      <c r="V39" s="240"/>
      <c r="W39" s="239"/>
      <c r="X39" s="234"/>
      <c r="Y39" s="238"/>
      <c r="Z39" s="234"/>
      <c r="AA39" s="240"/>
      <c r="AB39" s="240"/>
      <c r="AC39" s="240"/>
      <c r="AD39" s="234"/>
    </row>
    <row r="40" spans="1:30" ht="21.75" customHeight="1" x14ac:dyDescent="0.2">
      <c r="A40" s="60">
        <v>279</v>
      </c>
      <c r="B40" s="199">
        <v>7</v>
      </c>
      <c r="C40" s="200"/>
      <c r="D40" s="201" t="s">
        <v>43</v>
      </c>
      <c r="E40" s="155">
        <v>10</v>
      </c>
      <c r="F40" s="155">
        <v>10</v>
      </c>
      <c r="G40" s="203"/>
      <c r="H40" s="60">
        <v>275</v>
      </c>
      <c r="I40" s="199">
        <v>7</v>
      </c>
      <c r="J40" s="204"/>
      <c r="K40" s="205">
        <f>H40-A40</f>
        <v>-4</v>
      </c>
      <c r="L40" s="206">
        <f>SUM(-K40/A40*100)</f>
        <v>1.4336917562724014</v>
      </c>
      <c r="M40" s="192"/>
      <c r="N40" s="80">
        <v>3</v>
      </c>
      <c r="O40" s="207">
        <v>0</v>
      </c>
      <c r="P40" s="132"/>
      <c r="Q40" s="257">
        <v>5</v>
      </c>
      <c r="R40" s="207">
        <v>0</v>
      </c>
      <c r="S40" s="258">
        <v>2</v>
      </c>
      <c r="T40" s="207">
        <v>0</v>
      </c>
      <c r="U40" s="139"/>
      <c r="V40" s="210">
        <v>0</v>
      </c>
      <c r="W40" s="192"/>
      <c r="X40" s="202">
        <v>60</v>
      </c>
      <c r="Y40" s="199">
        <v>5</v>
      </c>
      <c r="Z40" s="204"/>
      <c r="AA40" s="259">
        <v>54</v>
      </c>
      <c r="AB40" s="298">
        <v>7</v>
      </c>
      <c r="AC40" s="299">
        <v>55</v>
      </c>
      <c r="AD40" s="204"/>
    </row>
    <row r="41" spans="1:30" ht="21.75" customHeight="1" x14ac:dyDescent="0.2">
      <c r="A41" s="44">
        <v>94</v>
      </c>
      <c r="B41" s="213">
        <v>6</v>
      </c>
      <c r="C41" s="200"/>
      <c r="D41" s="214" t="s">
        <v>44</v>
      </c>
      <c r="E41" s="156">
        <v>4</v>
      </c>
      <c r="F41" s="156">
        <v>4</v>
      </c>
      <c r="G41" s="203"/>
      <c r="H41" s="44">
        <v>78</v>
      </c>
      <c r="I41" s="213">
        <v>5</v>
      </c>
      <c r="J41" s="204"/>
      <c r="K41" s="216">
        <f>H41-A41</f>
        <v>-16</v>
      </c>
      <c r="L41" s="217">
        <f>SUM(-K41/A41*100)</f>
        <v>17.021276595744681</v>
      </c>
      <c r="M41" s="192"/>
      <c r="N41" s="38">
        <v>6</v>
      </c>
      <c r="O41" s="218">
        <v>0</v>
      </c>
      <c r="P41" s="219"/>
      <c r="Q41" s="220">
        <v>17</v>
      </c>
      <c r="R41" s="218">
        <v>0</v>
      </c>
      <c r="S41" s="221">
        <v>0</v>
      </c>
      <c r="T41" s="218">
        <v>0</v>
      </c>
      <c r="U41" s="140"/>
      <c r="V41" s="222">
        <v>8</v>
      </c>
      <c r="W41" s="192"/>
      <c r="X41" s="215">
        <v>51</v>
      </c>
      <c r="Y41" s="213">
        <v>3</v>
      </c>
      <c r="Z41" s="204"/>
      <c r="AA41" s="294">
        <v>36</v>
      </c>
      <c r="AB41" s="218">
        <v>2</v>
      </c>
      <c r="AC41" s="222">
        <v>52</v>
      </c>
      <c r="AD41" s="204"/>
    </row>
    <row r="42" spans="1:30" s="364" customFormat="1" ht="21.75" customHeight="1" x14ac:dyDescent="0.2">
      <c r="A42" s="319">
        <f>SUM(A40:A41)</f>
        <v>373</v>
      </c>
      <c r="B42" s="320">
        <f>SUM(B40:B41)</f>
        <v>13</v>
      </c>
      <c r="C42" s="360"/>
      <c r="D42" s="322" t="s">
        <v>46</v>
      </c>
      <c r="E42" s="323">
        <f>SUM(E40:E41)</f>
        <v>14</v>
      </c>
      <c r="F42" s="323">
        <f>SUM(F40:F41)</f>
        <v>14</v>
      </c>
      <c r="G42" s="361"/>
      <c r="H42" s="319">
        <f>SUM(H40:H41)</f>
        <v>353</v>
      </c>
      <c r="I42" s="320">
        <f>SUM(I40:I41)</f>
        <v>12</v>
      </c>
      <c r="J42" s="362"/>
      <c r="K42" s="326">
        <f>H42-A42</f>
        <v>-20</v>
      </c>
      <c r="L42" s="327">
        <f>SUM(-K42/A42*100)</f>
        <v>5.3619302949061662</v>
      </c>
      <c r="M42" s="363"/>
      <c r="N42" s="329">
        <f>SUM(N40:N41)</f>
        <v>9</v>
      </c>
      <c r="O42" s="330">
        <f>SUM(O40:O41)</f>
        <v>0</v>
      </c>
      <c r="P42" s="331"/>
      <c r="Q42" s="332">
        <f>SUM(Q40:Q41)</f>
        <v>22</v>
      </c>
      <c r="R42" s="330">
        <f>SUM(R40:R41)</f>
        <v>0</v>
      </c>
      <c r="S42" s="333">
        <f>SUM(S40:S41)</f>
        <v>2</v>
      </c>
      <c r="T42" s="333">
        <f>SUM(T40:T41)</f>
        <v>0</v>
      </c>
      <c r="U42" s="334"/>
      <c r="V42" s="323">
        <f>SUM(V40:V41)</f>
        <v>8</v>
      </c>
      <c r="W42" s="363"/>
      <c r="X42" s="335">
        <f>SUM(X40,X41)/2</f>
        <v>55.5</v>
      </c>
      <c r="Y42" s="320">
        <f>SUM(Y40,Y41)/2</f>
        <v>4</v>
      </c>
      <c r="Z42" s="362"/>
      <c r="AA42" s="329">
        <f>SUM(AA41,AA40)/2</f>
        <v>45</v>
      </c>
      <c r="AB42" s="336">
        <f t="shared" ref="AB42:AC42" si="2">SUM(AB41,AB40)/2</f>
        <v>4.5</v>
      </c>
      <c r="AC42" s="337">
        <f t="shared" si="2"/>
        <v>53.5</v>
      </c>
      <c r="AD42" s="362"/>
    </row>
    <row r="43" spans="1:30" s="177" customFormat="1" ht="12.75" customHeight="1" x14ac:dyDescent="0.2">
      <c r="A43" s="233"/>
      <c r="B43" s="234"/>
      <c r="C43" s="235"/>
      <c r="D43" s="236"/>
      <c r="E43" s="157"/>
      <c r="F43" s="157"/>
      <c r="G43" s="236"/>
      <c r="H43" s="233"/>
      <c r="I43" s="234"/>
      <c r="J43" s="234"/>
      <c r="K43" s="237"/>
      <c r="L43" s="238"/>
      <c r="M43" s="239"/>
      <c r="N43" s="240"/>
      <c r="O43" s="240"/>
      <c r="P43" s="241"/>
      <c r="Q43" s="234"/>
      <c r="R43" s="240"/>
      <c r="S43" s="242"/>
      <c r="T43" s="240"/>
      <c r="U43" s="241"/>
      <c r="V43" s="240"/>
      <c r="W43" s="239"/>
      <c r="X43" s="234"/>
      <c r="Y43" s="238"/>
      <c r="Z43" s="234"/>
      <c r="AA43" s="240"/>
      <c r="AB43" s="240"/>
      <c r="AC43" s="240"/>
      <c r="AD43" s="234"/>
    </row>
    <row r="44" spans="1:30" s="379" customFormat="1" ht="27.75" customHeight="1" x14ac:dyDescent="0.2">
      <c r="A44" s="365">
        <v>61</v>
      </c>
      <c r="B44" s="366">
        <v>14</v>
      </c>
      <c r="C44" s="367"/>
      <c r="D44" s="245" t="s">
        <v>86</v>
      </c>
      <c r="E44" s="158">
        <v>3</v>
      </c>
      <c r="F44" s="158">
        <v>3</v>
      </c>
      <c r="G44" s="203"/>
      <c r="H44" s="365">
        <v>58</v>
      </c>
      <c r="I44" s="366">
        <v>14</v>
      </c>
      <c r="J44" s="368"/>
      <c r="K44" s="369">
        <f>H44-A44</f>
        <v>-3</v>
      </c>
      <c r="L44" s="370">
        <v>1.6</v>
      </c>
      <c r="M44" s="371"/>
      <c r="N44" s="344">
        <v>1</v>
      </c>
      <c r="O44" s="372">
        <v>0</v>
      </c>
      <c r="P44" s="346"/>
      <c r="Q44" s="373">
        <v>1</v>
      </c>
      <c r="R44" s="372">
        <v>0</v>
      </c>
      <c r="S44" s="374">
        <v>2</v>
      </c>
      <c r="T44" s="372">
        <v>0</v>
      </c>
      <c r="U44" s="349"/>
      <c r="V44" s="158">
        <v>0</v>
      </c>
      <c r="W44" s="371"/>
      <c r="X44" s="375">
        <v>75</v>
      </c>
      <c r="Y44" s="366">
        <v>29</v>
      </c>
      <c r="Z44" s="368"/>
      <c r="AA44" s="376">
        <v>53</v>
      </c>
      <c r="AB44" s="377">
        <v>23</v>
      </c>
      <c r="AC44" s="378">
        <v>71</v>
      </c>
      <c r="AD44" s="368"/>
    </row>
    <row r="45" spans="1:30" s="177" customFormat="1" ht="12.75" customHeight="1" x14ac:dyDescent="0.2">
      <c r="A45" s="233"/>
      <c r="B45" s="234"/>
      <c r="C45" s="235"/>
      <c r="D45" s="236"/>
      <c r="E45" s="157"/>
      <c r="F45" s="157"/>
      <c r="G45" s="236"/>
      <c r="H45" s="233"/>
      <c r="I45" s="234"/>
      <c r="J45" s="234"/>
      <c r="K45" s="237"/>
      <c r="L45" s="238"/>
      <c r="M45" s="239"/>
      <c r="N45" s="240"/>
      <c r="O45" s="240"/>
      <c r="P45" s="241"/>
      <c r="Q45" s="234"/>
      <c r="R45" s="240"/>
      <c r="S45" s="242"/>
      <c r="T45" s="240"/>
      <c r="U45" s="241"/>
      <c r="V45" s="240"/>
      <c r="W45" s="239"/>
      <c r="X45" s="234"/>
      <c r="Y45" s="238"/>
      <c r="Z45" s="234"/>
      <c r="AA45" s="240"/>
      <c r="AB45" s="240"/>
      <c r="AC45" s="240"/>
      <c r="AD45" s="234"/>
    </row>
    <row r="46" spans="1:30" s="379" customFormat="1" ht="27.75" customHeight="1" x14ac:dyDescent="0.2">
      <c r="A46" s="365">
        <v>162</v>
      </c>
      <c r="B46" s="366">
        <v>32</v>
      </c>
      <c r="C46" s="367"/>
      <c r="D46" s="245" t="s">
        <v>97</v>
      </c>
      <c r="E46" s="158">
        <v>6</v>
      </c>
      <c r="F46" s="158">
        <v>6</v>
      </c>
      <c r="G46" s="203"/>
      <c r="H46" s="365">
        <v>163</v>
      </c>
      <c r="I46" s="366">
        <v>33</v>
      </c>
      <c r="J46" s="368"/>
      <c r="K46" s="369">
        <f>H46-A46</f>
        <v>1</v>
      </c>
      <c r="L46" s="370">
        <f>SUM(-K46/A46*100)</f>
        <v>-0.61728395061728392</v>
      </c>
      <c r="M46" s="371"/>
      <c r="N46" s="344">
        <v>4</v>
      </c>
      <c r="O46" s="372">
        <v>0</v>
      </c>
      <c r="P46" s="346"/>
      <c r="Q46" s="373">
        <v>5</v>
      </c>
      <c r="R46" s="372">
        <v>0</v>
      </c>
      <c r="S46" s="374">
        <v>1</v>
      </c>
      <c r="T46" s="372">
        <v>0</v>
      </c>
      <c r="U46" s="349"/>
      <c r="V46" s="158">
        <v>0</v>
      </c>
      <c r="W46" s="371"/>
      <c r="X46" s="375">
        <v>68</v>
      </c>
      <c r="Y46" s="366">
        <v>14</v>
      </c>
      <c r="Z46" s="368"/>
      <c r="AA46" s="376">
        <v>28</v>
      </c>
      <c r="AB46" s="372">
        <v>10</v>
      </c>
      <c r="AC46" s="158">
        <v>68</v>
      </c>
      <c r="AD46" s="368"/>
    </row>
    <row r="47" spans="1:30" s="177" customFormat="1" ht="12.75" customHeight="1" x14ac:dyDescent="0.2">
      <c r="A47" s="233"/>
      <c r="B47" s="234"/>
      <c r="C47" s="235"/>
      <c r="D47" s="236"/>
      <c r="E47" s="157"/>
      <c r="F47" s="157"/>
      <c r="G47" s="236"/>
      <c r="H47" s="233"/>
      <c r="I47" s="234"/>
      <c r="J47" s="234"/>
      <c r="K47" s="237"/>
      <c r="L47" s="238"/>
      <c r="M47" s="239"/>
      <c r="N47" s="240"/>
      <c r="O47" s="240"/>
      <c r="P47" s="241"/>
      <c r="Q47" s="234"/>
      <c r="R47" s="240"/>
      <c r="S47" s="242"/>
      <c r="T47" s="240"/>
      <c r="U47" s="241"/>
      <c r="V47" s="240"/>
      <c r="W47" s="239"/>
      <c r="X47" s="234"/>
      <c r="Y47" s="238"/>
      <c r="Z47" s="234"/>
      <c r="AA47" s="240"/>
      <c r="AB47" s="240"/>
      <c r="AC47" s="240"/>
      <c r="AD47" s="234"/>
    </row>
    <row r="48" spans="1:30" s="379" customFormat="1" ht="27.75" customHeight="1" x14ac:dyDescent="0.2">
      <c r="A48" s="365">
        <v>112</v>
      </c>
      <c r="B48" s="366">
        <v>0</v>
      </c>
      <c r="C48" s="367"/>
      <c r="D48" s="245" t="s">
        <v>87</v>
      </c>
      <c r="E48" s="158">
        <v>4</v>
      </c>
      <c r="F48" s="158">
        <v>4</v>
      </c>
      <c r="G48" s="203"/>
      <c r="H48" s="365">
        <v>115</v>
      </c>
      <c r="I48" s="366">
        <v>1</v>
      </c>
      <c r="J48" s="368"/>
      <c r="K48" s="369">
        <f>H48-A48</f>
        <v>3</v>
      </c>
      <c r="L48" s="370">
        <v>-0.9</v>
      </c>
      <c r="M48" s="371"/>
      <c r="N48" s="344">
        <v>6</v>
      </c>
      <c r="O48" s="372">
        <v>1</v>
      </c>
      <c r="P48" s="346"/>
      <c r="Q48" s="373">
        <v>2</v>
      </c>
      <c r="R48" s="372">
        <v>0</v>
      </c>
      <c r="S48" s="374">
        <v>1</v>
      </c>
      <c r="T48" s="372">
        <v>0</v>
      </c>
      <c r="U48" s="349"/>
      <c r="V48" s="158">
        <v>0</v>
      </c>
      <c r="W48" s="371"/>
      <c r="X48" s="375">
        <v>61</v>
      </c>
      <c r="Y48" s="366">
        <v>14</v>
      </c>
      <c r="Z48" s="368"/>
      <c r="AA48" s="380">
        <v>57</v>
      </c>
      <c r="AB48" s="372">
        <v>9</v>
      </c>
      <c r="AC48" s="158">
        <v>63</v>
      </c>
      <c r="AD48" s="368"/>
    </row>
    <row r="49" spans="1:30" s="177" customFormat="1" ht="12.75" customHeight="1" x14ac:dyDescent="0.2">
      <c r="A49" s="233"/>
      <c r="B49" s="234"/>
      <c r="C49" s="235"/>
      <c r="D49" s="236"/>
      <c r="E49" s="157"/>
      <c r="F49" s="157"/>
      <c r="G49" s="236"/>
      <c r="H49" s="233"/>
      <c r="I49" s="234"/>
      <c r="J49" s="234"/>
      <c r="K49" s="237"/>
      <c r="L49" s="238"/>
      <c r="M49" s="239"/>
      <c r="N49" s="240"/>
      <c r="O49" s="240"/>
      <c r="P49" s="241"/>
      <c r="Q49" s="234"/>
      <c r="R49" s="240"/>
      <c r="S49" s="242"/>
      <c r="T49" s="240"/>
      <c r="U49" s="241"/>
      <c r="V49" s="240"/>
      <c r="W49" s="239"/>
      <c r="X49" s="234"/>
      <c r="Y49" s="238"/>
      <c r="Z49" s="234"/>
      <c r="AA49" s="240"/>
      <c r="AB49" s="240"/>
      <c r="AC49" s="240"/>
      <c r="AD49" s="234"/>
    </row>
    <row r="50" spans="1:30" s="177" customFormat="1" ht="21.75" customHeight="1" x14ac:dyDescent="0.2">
      <c r="A50" s="303">
        <f>SUM(A38,A42,A44,A46,A48)</f>
        <v>779</v>
      </c>
      <c r="B50" s="304">
        <f>SUM(B38,B42,B44,B46,B48)</f>
        <v>61</v>
      </c>
      <c r="C50" s="229"/>
      <c r="D50" s="305" t="s">
        <v>84</v>
      </c>
      <c r="E50" s="306">
        <f>SUM(E48,E46,E44,E42,E38)</f>
        <v>29</v>
      </c>
      <c r="F50" s="307">
        <f>SUM(F48,F46,F44,F42,F38)</f>
        <v>30</v>
      </c>
      <c r="G50" s="230"/>
      <c r="H50" s="303">
        <f>SUM(H48,H46,H44,H42,H38)</f>
        <v>749</v>
      </c>
      <c r="I50" s="304">
        <f>SUM(I48,I46,I44,I42,I38)</f>
        <v>62</v>
      </c>
      <c r="J50" s="231"/>
      <c r="K50" s="308">
        <f>H50-A50</f>
        <v>-30</v>
      </c>
      <c r="L50" s="309">
        <f>SUM(-K50/A50*100)</f>
        <v>3.8510911424903727</v>
      </c>
      <c r="M50" s="232"/>
      <c r="N50" s="310">
        <f>SUM(N48,N46,N44,N42,N38)</f>
        <v>20</v>
      </c>
      <c r="O50" s="311">
        <f>SUM(O48,O46,O44,O42,O38)</f>
        <v>1</v>
      </c>
      <c r="P50" s="312"/>
      <c r="Q50" s="313">
        <f>SUM(Q48,Q46,Q44,Q42,Q38)</f>
        <v>38</v>
      </c>
      <c r="R50" s="311">
        <f>SUM(R48,R46,R44,R42,R38)</f>
        <v>0</v>
      </c>
      <c r="S50" s="314">
        <f>SUM(S48,S46,S44,S42,S38)</f>
        <v>6</v>
      </c>
      <c r="T50" s="314">
        <f>SUM(T48,T46,T44,T42,T38)</f>
        <v>0</v>
      </c>
      <c r="U50" s="315"/>
      <c r="V50" s="307">
        <f>SUM(V48,V46,V44,V42,V38)</f>
        <v>11</v>
      </c>
      <c r="W50" s="232"/>
      <c r="X50" s="316">
        <f>SUM(X48,X46,X44,X41,X40,X38)/6</f>
        <v>60.333333333333336</v>
      </c>
      <c r="Y50" s="304">
        <f>SUM(Y48,Y46,Y44,Y41,Y40,Y38)/6</f>
        <v>11.5</v>
      </c>
      <c r="Z50" s="231"/>
      <c r="AA50" s="310">
        <f>SUM(AA48,AA46,AA44,AA41,AA40)/5</f>
        <v>45.6</v>
      </c>
      <c r="AB50" s="317">
        <f>SUM(AB48,AB46,AB44,AB41,AB40,AB38)/6</f>
        <v>9.1666666666666661</v>
      </c>
      <c r="AC50" s="318">
        <f>SUM(AC48,AC46,AC44,AC41,AC40,AC38)/6</f>
        <v>58.833333333333336</v>
      </c>
      <c r="AD50" s="231"/>
    </row>
    <row r="51" spans="1:30" ht="10.5" customHeight="1" x14ac:dyDescent="0.2">
      <c r="A51" s="381"/>
      <c r="B51" s="223"/>
      <c r="C51" s="200"/>
      <c r="D51" s="382"/>
      <c r="E51" s="383"/>
      <c r="F51" s="383"/>
      <c r="G51" s="203"/>
      <c r="H51" s="381"/>
      <c r="I51" s="223"/>
      <c r="J51" s="204"/>
      <c r="K51" s="384"/>
      <c r="L51" s="385"/>
      <c r="M51" s="192"/>
      <c r="N51" s="386"/>
      <c r="O51" s="218"/>
      <c r="P51" s="219"/>
      <c r="Q51" s="223"/>
      <c r="R51" s="218"/>
      <c r="S51" s="387"/>
      <c r="T51" s="218"/>
      <c r="U51" s="219"/>
      <c r="V51" s="218"/>
      <c r="W51" s="192"/>
      <c r="X51" s="223"/>
      <c r="Y51" s="223"/>
      <c r="Z51" s="204"/>
      <c r="AA51" s="218"/>
      <c r="AB51" s="218"/>
      <c r="AC51" s="218"/>
      <c r="AD51" s="204"/>
    </row>
    <row r="52" spans="1:30" s="177" customFormat="1" ht="12.75" customHeight="1" thickBot="1" x14ac:dyDescent="0.25">
      <c r="A52" s="233"/>
      <c r="B52" s="234"/>
      <c r="C52" s="235"/>
      <c r="D52" s="236"/>
      <c r="E52" s="157"/>
      <c r="F52" s="157"/>
      <c r="G52" s="236"/>
      <c r="H52" s="233"/>
      <c r="I52" s="234"/>
      <c r="J52" s="234"/>
      <c r="K52" s="237"/>
      <c r="L52" s="238"/>
      <c r="M52" s="239"/>
      <c r="N52" s="240"/>
      <c r="O52" s="240"/>
      <c r="P52" s="241"/>
      <c r="Q52" s="234"/>
      <c r="R52" s="240"/>
      <c r="S52" s="242"/>
      <c r="T52" s="240"/>
      <c r="U52" s="241"/>
      <c r="V52" s="240"/>
      <c r="W52" s="239"/>
      <c r="X52" s="234"/>
      <c r="Y52" s="238"/>
      <c r="Z52" s="234"/>
      <c r="AA52" s="240"/>
      <c r="AB52" s="240"/>
      <c r="AC52" s="240"/>
      <c r="AD52" s="234"/>
    </row>
    <row r="53" spans="1:30" s="275" customFormat="1" ht="22.5" customHeight="1" thickBot="1" x14ac:dyDescent="0.25">
      <c r="A53" s="173">
        <f>SUM(A28,A30,A36,A38,A42,A44,A46,A48)</f>
        <v>8942</v>
      </c>
      <c r="B53" s="174">
        <f>SUM(B28,B30,B36,B38,B42,B44,B46,B48)</f>
        <v>728</v>
      </c>
      <c r="C53" s="264"/>
      <c r="D53" s="124" t="s">
        <v>52</v>
      </c>
      <c r="E53" s="168">
        <f>SUM(E48,E46,E44,E42,E38,E36,E30,E28)</f>
        <v>314</v>
      </c>
      <c r="F53" s="169">
        <f>SUM(F48,F46,F44,F42,F38,F36,F30,F28)</f>
        <v>315</v>
      </c>
      <c r="G53" s="159"/>
      <c r="H53" s="168">
        <f>SUM(H48,H46,H44,H42,H38,H36,H30,H28)</f>
        <v>8779</v>
      </c>
      <c r="I53" s="169">
        <f>SUM(I48,I46,I44,I42,I38,I36,I30,I28)</f>
        <v>723</v>
      </c>
      <c r="J53" s="265"/>
      <c r="K53" s="170">
        <f>SUM(K48,K46,K44,K42,K38,K36,K30,K28)</f>
        <v>-163</v>
      </c>
      <c r="L53" s="171">
        <f>SUM(-K53/A53*100)</f>
        <v>1.8228584209349137</v>
      </c>
      <c r="M53" s="268"/>
      <c r="N53" s="168">
        <f>SUM(N48,N46,N44,N42,N38,N36,N30,N28)</f>
        <v>178</v>
      </c>
      <c r="O53" s="172">
        <f>SUM(O48,O46,O44,O42,O38,O36,O30,O28)</f>
        <v>22</v>
      </c>
      <c r="P53" s="137" t="s">
        <v>0</v>
      </c>
      <c r="Q53" s="172">
        <f>SUM(Q48,Q46,Q44,Q42,Q38,Q36,Q30,Q28)</f>
        <v>214</v>
      </c>
      <c r="R53" s="172">
        <f>SUM(R48,R46,R44,R42,R38,R36,R30,R28)</f>
        <v>0</v>
      </c>
      <c r="S53" s="172">
        <f>SUM(S48,S46,S44,S42,S38,S36,S30,S28)</f>
        <v>112</v>
      </c>
      <c r="T53" s="172">
        <f>SUM(T48,T46,T44,T42,T38,T36,T30,T28)</f>
        <v>7</v>
      </c>
      <c r="U53" s="137" t="s">
        <v>0</v>
      </c>
      <c r="V53" s="169">
        <f>SUM(V48,V46,V44,V42,V38,V36,V30,V28)</f>
        <v>28</v>
      </c>
      <c r="W53" s="268"/>
      <c r="X53" s="168">
        <v>69</v>
      </c>
      <c r="Y53" s="169">
        <v>19</v>
      </c>
      <c r="Z53" s="265"/>
      <c r="AA53" s="168">
        <v>54</v>
      </c>
      <c r="AB53" s="172">
        <v>12</v>
      </c>
      <c r="AC53" s="169">
        <v>63</v>
      </c>
      <c r="AD53" s="274"/>
    </row>
    <row r="54" spans="1:30" s="182" customFormat="1" x14ac:dyDescent="0.2">
      <c r="A54" s="276"/>
      <c r="B54" s="277"/>
      <c r="C54" s="278"/>
      <c r="D54" s="279"/>
      <c r="E54" s="277"/>
      <c r="F54" s="279"/>
      <c r="G54" s="280"/>
      <c r="H54" s="276"/>
      <c r="I54" s="281"/>
      <c r="J54" s="281"/>
      <c r="K54" s="282" t="s">
        <v>30</v>
      </c>
      <c r="L54" s="283" t="s">
        <v>0</v>
      </c>
      <c r="M54" s="284"/>
      <c r="N54" s="285"/>
      <c r="O54" s="285"/>
      <c r="P54" s="285"/>
      <c r="Q54" s="285"/>
      <c r="R54" s="285"/>
      <c r="S54" s="285"/>
      <c r="T54" s="285"/>
      <c r="U54" s="285"/>
      <c r="V54" s="285"/>
      <c r="W54" s="284"/>
      <c r="X54" s="276" t="s">
        <v>31</v>
      </c>
      <c r="Y54" s="286" t="s">
        <v>31</v>
      </c>
      <c r="Z54" s="281"/>
      <c r="AA54" s="355" t="s">
        <v>32</v>
      </c>
      <c r="AB54" s="355"/>
      <c r="AC54" s="355"/>
      <c r="AD54" s="281"/>
    </row>
    <row r="55" spans="1:30" s="182" customFormat="1" x14ac:dyDescent="0.2">
      <c r="A55" s="276"/>
      <c r="B55" s="277"/>
      <c r="C55" s="277"/>
      <c r="D55" s="279"/>
      <c r="E55" s="277" t="s">
        <v>0</v>
      </c>
      <c r="F55" s="279"/>
      <c r="G55" s="279"/>
      <c r="H55" s="276"/>
      <c r="I55" s="281"/>
      <c r="J55" s="281"/>
      <c r="K55" s="599" t="s">
        <v>33</v>
      </c>
      <c r="L55" s="599"/>
      <c r="M55" s="284"/>
      <c r="N55" s="285"/>
      <c r="O55" s="285"/>
      <c r="P55" s="285"/>
      <c r="Q55" s="285"/>
      <c r="R55" s="285"/>
      <c r="S55" s="285"/>
      <c r="T55" s="285"/>
      <c r="U55" s="285"/>
      <c r="V55" s="285"/>
      <c r="W55" s="284"/>
      <c r="X55" s="289"/>
      <c r="Y55" s="286"/>
      <c r="Z55" s="281"/>
      <c r="AA55" s="290" t="s">
        <v>34</v>
      </c>
      <c r="AB55" s="290"/>
      <c r="AC55" s="290"/>
      <c r="AD55" s="281"/>
    </row>
    <row r="56" spans="1:30" x14ac:dyDescent="0.2">
      <c r="E56" s="176" t="s">
        <v>0</v>
      </c>
      <c r="H56" s="176" t="s">
        <v>0</v>
      </c>
      <c r="K56" s="291" t="s">
        <v>0</v>
      </c>
    </row>
    <row r="57" spans="1:30" x14ac:dyDescent="0.2">
      <c r="E57" s="176" t="s">
        <v>0</v>
      </c>
    </row>
    <row r="58" spans="1:30" x14ac:dyDescent="0.2">
      <c r="E58" s="176" t="s">
        <v>0</v>
      </c>
    </row>
  </sheetData>
  <mergeCells count="8">
    <mergeCell ref="K55:L55"/>
    <mergeCell ref="W5:AD5"/>
    <mergeCell ref="D6:D7"/>
    <mergeCell ref="E6:F6"/>
    <mergeCell ref="H6:I6"/>
    <mergeCell ref="K6:L6"/>
    <mergeCell ref="N6:V6"/>
    <mergeCell ref="X6:AC6"/>
  </mergeCells>
  <pageMargins left="0.70866141732283472" right="0.70866141732283472" top="0.74803149606299213" bottom="0.74803149606299213" header="0.31496062992125984" footer="0.31496062992125984"/>
  <pageSetup paperSize="9" scale="45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53"/>
  <sheetViews>
    <sheetView workbookViewId="0">
      <pane xSplit="5" ySplit="8" topLeftCell="I42" activePane="bottomRight" state="frozen"/>
      <selection pane="topRight" activeCell="F1" sqref="F1"/>
      <selection pane="bottomLeft" activeCell="A9" sqref="A9"/>
      <selection pane="bottomRight" activeCell="D9" sqref="D9"/>
    </sheetView>
  </sheetViews>
  <sheetFormatPr defaultRowHeight="12.75" x14ac:dyDescent="0.2"/>
  <cols>
    <col min="1" max="1" width="9.83203125" style="176" customWidth="1"/>
    <col min="2" max="2" width="5.1640625" style="176" customWidth="1"/>
    <col min="3" max="3" width="1.6640625" style="176" customWidth="1"/>
    <col min="4" max="4" width="38.83203125" style="176" customWidth="1"/>
    <col min="5" max="5" width="10.83203125" style="176" customWidth="1"/>
    <col min="6" max="6" width="10.1640625" style="176" customWidth="1"/>
    <col min="7" max="7" width="1.83203125" style="176" customWidth="1"/>
    <col min="8" max="8" width="6.6640625" style="176" customWidth="1"/>
    <col min="9" max="9" width="7" style="176" customWidth="1"/>
    <col min="10" max="10" width="1.6640625" style="176" customWidth="1"/>
    <col min="11" max="11" width="5.33203125" style="176" customWidth="1"/>
    <col min="12" max="12" width="5.83203125" style="176" customWidth="1"/>
    <col min="13" max="13" width="3.5" style="176" customWidth="1"/>
    <col min="14" max="22" width="5.5" style="176" customWidth="1"/>
    <col min="23" max="23" width="3.5" style="176" customWidth="1"/>
    <col min="24" max="24" width="6.33203125" style="176" customWidth="1"/>
    <col min="25" max="25" width="7" style="176" customWidth="1"/>
    <col min="26" max="26" width="1.5" style="176" customWidth="1"/>
    <col min="27" max="27" width="9.83203125" style="176" customWidth="1"/>
    <col min="28" max="28" width="8.1640625" style="176" customWidth="1"/>
    <col min="29" max="29" width="6.6640625" style="176" customWidth="1"/>
    <col min="30" max="30" width="1.5" style="176" customWidth="1"/>
    <col min="31" max="16384" width="9.33203125" style="176"/>
  </cols>
  <sheetData>
    <row r="1" spans="1:32" ht="24.75" customHeight="1" x14ac:dyDescent="0.2">
      <c r="A1" s="175" t="s">
        <v>82</v>
      </c>
    </row>
    <row r="2" spans="1:32" x14ac:dyDescent="0.2">
      <c r="A2" s="177" t="s">
        <v>39</v>
      </c>
    </row>
    <row r="3" spans="1:32" x14ac:dyDescent="0.2">
      <c r="A3" s="177" t="s">
        <v>48</v>
      </c>
    </row>
    <row r="4" spans="1:32" x14ac:dyDescent="0.2">
      <c r="A4" s="177"/>
    </row>
    <row r="5" spans="1:32" ht="12.75" customHeight="1" x14ac:dyDescent="0.2">
      <c r="A5" s="178"/>
      <c r="B5" s="178"/>
      <c r="C5" s="178"/>
      <c r="D5" s="178"/>
      <c r="E5" s="178"/>
      <c r="F5" s="178"/>
      <c r="G5" s="178"/>
      <c r="H5" s="178"/>
      <c r="I5" s="178"/>
      <c r="J5" s="178"/>
      <c r="K5" s="179"/>
      <c r="L5" s="179"/>
      <c r="M5" s="178"/>
      <c r="N5" s="179"/>
      <c r="O5" s="179"/>
      <c r="P5" s="179"/>
      <c r="Q5" s="179"/>
      <c r="R5" s="179"/>
      <c r="S5" s="179"/>
      <c r="T5" s="179"/>
      <c r="U5" s="179"/>
      <c r="V5" s="179"/>
      <c r="W5" s="582" t="s">
        <v>50</v>
      </c>
      <c r="X5" s="582"/>
      <c r="Y5" s="582"/>
      <c r="Z5" s="582"/>
      <c r="AA5" s="582"/>
      <c r="AB5" s="582"/>
      <c r="AC5" s="582"/>
      <c r="AD5" s="582"/>
    </row>
    <row r="6" spans="1:32" s="182" customFormat="1" ht="30" customHeight="1" x14ac:dyDescent="0.2">
      <c r="A6" s="180" t="s">
        <v>72</v>
      </c>
      <c r="B6" s="181"/>
      <c r="C6" s="30"/>
      <c r="D6" s="600" t="s">
        <v>70</v>
      </c>
      <c r="E6" s="612" t="s">
        <v>71</v>
      </c>
      <c r="F6" s="613"/>
      <c r="G6" s="31"/>
      <c r="H6" s="615" t="s">
        <v>74</v>
      </c>
      <c r="I6" s="616"/>
      <c r="J6" s="30"/>
      <c r="K6" s="606" t="s">
        <v>37</v>
      </c>
      <c r="L6" s="607"/>
      <c r="M6" s="32"/>
      <c r="N6" s="593" t="s">
        <v>75</v>
      </c>
      <c r="O6" s="594"/>
      <c r="P6" s="594"/>
      <c r="Q6" s="594"/>
      <c r="R6" s="594"/>
      <c r="S6" s="594"/>
      <c r="T6" s="594"/>
      <c r="U6" s="594"/>
      <c r="V6" s="595"/>
      <c r="W6" s="32"/>
      <c r="X6" s="596" t="s">
        <v>69</v>
      </c>
      <c r="Y6" s="609"/>
      <c r="Z6" s="610"/>
      <c r="AA6" s="610"/>
      <c r="AB6" s="610"/>
      <c r="AC6" s="610"/>
      <c r="AD6" s="30"/>
    </row>
    <row r="7" spans="1:32" s="182" customFormat="1" ht="63.75" x14ac:dyDescent="0.2">
      <c r="A7" s="183" t="s">
        <v>19</v>
      </c>
      <c r="B7" s="184" t="s">
        <v>47</v>
      </c>
      <c r="C7" s="185"/>
      <c r="D7" s="611"/>
      <c r="E7" s="292" t="s">
        <v>72</v>
      </c>
      <c r="F7" s="292" t="s">
        <v>74</v>
      </c>
      <c r="G7" s="187"/>
      <c r="H7" s="188" t="s">
        <v>20</v>
      </c>
      <c r="I7" s="184" t="s">
        <v>47</v>
      </c>
      <c r="J7" s="189"/>
      <c r="K7" s="190" t="s">
        <v>38</v>
      </c>
      <c r="L7" s="191" t="s">
        <v>18</v>
      </c>
      <c r="M7" s="192"/>
      <c r="N7" s="46" t="s">
        <v>21</v>
      </c>
      <c r="O7" s="193" t="s">
        <v>22</v>
      </c>
      <c r="P7" s="194" t="s">
        <v>23</v>
      </c>
      <c r="Q7" s="48" t="s">
        <v>24</v>
      </c>
      <c r="R7" s="193" t="s">
        <v>25</v>
      </c>
      <c r="S7" s="48" t="s">
        <v>26</v>
      </c>
      <c r="T7" s="193" t="s">
        <v>27</v>
      </c>
      <c r="U7" s="143" t="s">
        <v>28</v>
      </c>
      <c r="V7" s="49" t="s">
        <v>29</v>
      </c>
      <c r="W7" s="192"/>
      <c r="X7" s="195" t="s">
        <v>64</v>
      </c>
      <c r="Y7" s="195" t="s">
        <v>51</v>
      </c>
      <c r="Z7" s="189"/>
      <c r="AA7" s="195" t="s">
        <v>65</v>
      </c>
      <c r="AB7" s="195" t="s">
        <v>49</v>
      </c>
      <c r="AC7" s="195" t="s">
        <v>66</v>
      </c>
      <c r="AD7" s="189"/>
    </row>
    <row r="8" spans="1:32" s="182" customFormat="1" x14ac:dyDescent="0.2">
      <c r="A8" s="33"/>
      <c r="B8" s="185"/>
      <c r="C8" s="185"/>
      <c r="D8" s="187"/>
      <c r="E8" s="185"/>
      <c r="F8" s="187"/>
      <c r="G8" s="187"/>
      <c r="H8" s="189"/>
      <c r="I8" s="189"/>
      <c r="J8" s="189"/>
      <c r="K8" s="196"/>
      <c r="L8" s="197"/>
      <c r="M8" s="192"/>
      <c r="N8" s="24"/>
      <c r="O8" s="198"/>
      <c r="P8" s="198"/>
      <c r="Q8" s="23"/>
      <c r="R8" s="198"/>
      <c r="S8" s="23"/>
      <c r="T8" s="198"/>
      <c r="U8" s="23"/>
      <c r="V8" s="25"/>
      <c r="W8" s="192"/>
      <c r="X8" s="187"/>
      <c r="Y8" s="187"/>
      <c r="Z8" s="189"/>
      <c r="AA8" s="185"/>
      <c r="AB8" s="185"/>
      <c r="AC8" s="185"/>
      <c r="AD8" s="189"/>
    </row>
    <row r="9" spans="1:32" ht="21.75" customHeight="1" x14ac:dyDescent="0.2">
      <c r="A9" s="60">
        <v>220</v>
      </c>
      <c r="B9" s="199">
        <v>37</v>
      </c>
      <c r="C9" s="200"/>
      <c r="D9" s="201" t="s">
        <v>1</v>
      </c>
      <c r="E9" s="155">
        <v>9</v>
      </c>
      <c r="F9" s="155">
        <v>9</v>
      </c>
      <c r="G9" s="203"/>
      <c r="H9" s="60">
        <v>215</v>
      </c>
      <c r="I9" s="199">
        <v>37</v>
      </c>
      <c r="J9" s="204"/>
      <c r="K9" s="205">
        <f t="shared" ref="K9:K28" si="0">H9-A9</f>
        <v>-5</v>
      </c>
      <c r="L9" s="206">
        <f t="shared" ref="L9:L28" si="1">SUM(-K9/A9*100)</f>
        <v>2.2727272727272729</v>
      </c>
      <c r="M9" s="192"/>
      <c r="N9" s="80">
        <v>2</v>
      </c>
      <c r="O9" s="207">
        <v>0</v>
      </c>
      <c r="P9" s="132"/>
      <c r="Q9" s="208">
        <v>4</v>
      </c>
      <c r="R9" s="207">
        <v>0</v>
      </c>
      <c r="S9" s="209">
        <v>3</v>
      </c>
      <c r="T9" s="207">
        <v>1</v>
      </c>
      <c r="U9" s="132"/>
      <c r="V9" s="210">
        <v>1</v>
      </c>
      <c r="W9" s="192"/>
      <c r="X9" s="202">
        <v>73</v>
      </c>
      <c r="Y9" s="199">
        <v>22</v>
      </c>
      <c r="Z9" s="204"/>
      <c r="AA9" s="202">
        <v>52</v>
      </c>
      <c r="AB9" s="211">
        <v>7</v>
      </c>
      <c r="AC9" s="199">
        <v>61</v>
      </c>
      <c r="AD9" s="204"/>
      <c r="AF9" s="212" t="s">
        <v>0</v>
      </c>
    </row>
    <row r="10" spans="1:32" ht="21.75" customHeight="1" x14ac:dyDescent="0.2">
      <c r="A10" s="44">
        <v>447</v>
      </c>
      <c r="B10" s="213">
        <v>37</v>
      </c>
      <c r="C10" s="200"/>
      <c r="D10" s="214" t="s">
        <v>2</v>
      </c>
      <c r="E10" s="156">
        <v>15</v>
      </c>
      <c r="F10" s="156">
        <v>15</v>
      </c>
      <c r="G10" s="203"/>
      <c r="H10" s="44">
        <v>446</v>
      </c>
      <c r="I10" s="213">
        <v>38</v>
      </c>
      <c r="J10" s="204"/>
      <c r="K10" s="216">
        <f t="shared" si="0"/>
        <v>-1</v>
      </c>
      <c r="L10" s="217">
        <f t="shared" si="1"/>
        <v>0.22371364653243847</v>
      </c>
      <c r="M10" s="192"/>
      <c r="N10" s="38">
        <v>12</v>
      </c>
      <c r="O10" s="218">
        <v>1</v>
      </c>
      <c r="P10" s="219"/>
      <c r="Q10" s="220">
        <v>10</v>
      </c>
      <c r="R10" s="218">
        <v>0</v>
      </c>
      <c r="S10" s="221">
        <v>5</v>
      </c>
      <c r="T10" s="218">
        <v>0</v>
      </c>
      <c r="U10" s="219"/>
      <c r="V10" s="222">
        <v>0</v>
      </c>
      <c r="W10" s="192"/>
      <c r="X10" s="215">
        <v>68</v>
      </c>
      <c r="Y10" s="213">
        <v>19</v>
      </c>
      <c r="Z10" s="204"/>
      <c r="AA10" s="215">
        <v>57</v>
      </c>
      <c r="AB10" s="223">
        <v>13</v>
      </c>
      <c r="AC10" s="213">
        <v>64</v>
      </c>
      <c r="AD10" s="204"/>
    </row>
    <row r="11" spans="1:32" ht="21.75" customHeight="1" x14ac:dyDescent="0.2">
      <c r="A11" s="44">
        <v>262</v>
      </c>
      <c r="B11" s="213">
        <v>16</v>
      </c>
      <c r="C11" s="200"/>
      <c r="D11" s="214" t="s">
        <v>35</v>
      </c>
      <c r="E11" s="156">
        <v>10</v>
      </c>
      <c r="F11" s="156">
        <v>10</v>
      </c>
      <c r="G11" s="203"/>
      <c r="H11" s="44">
        <v>259</v>
      </c>
      <c r="I11" s="213">
        <v>15</v>
      </c>
      <c r="J11" s="204"/>
      <c r="K11" s="216">
        <f t="shared" si="0"/>
        <v>-3</v>
      </c>
      <c r="L11" s="217">
        <f t="shared" si="1"/>
        <v>1.1450381679389312</v>
      </c>
      <c r="M11" s="192"/>
      <c r="N11" s="38">
        <v>2</v>
      </c>
      <c r="O11" s="218">
        <v>0</v>
      </c>
      <c r="P11" s="219"/>
      <c r="Q11" s="224">
        <v>5</v>
      </c>
      <c r="R11" s="218">
        <v>0</v>
      </c>
      <c r="S11" s="221">
        <v>2</v>
      </c>
      <c r="T11" s="218">
        <v>0</v>
      </c>
      <c r="U11" s="219"/>
      <c r="V11" s="222">
        <v>0</v>
      </c>
      <c r="W11" s="192"/>
      <c r="X11" s="215">
        <v>70</v>
      </c>
      <c r="Y11" s="213">
        <v>23</v>
      </c>
      <c r="Z11" s="204"/>
      <c r="AA11" s="293" t="s">
        <v>76</v>
      </c>
      <c r="AB11" s="223">
        <v>19</v>
      </c>
      <c r="AC11" s="213">
        <v>73</v>
      </c>
      <c r="AD11" s="204"/>
    </row>
    <row r="12" spans="1:32" ht="21.75" customHeight="1" x14ac:dyDescent="0.2">
      <c r="A12" s="44">
        <v>161</v>
      </c>
      <c r="B12" s="213">
        <v>29</v>
      </c>
      <c r="C12" s="200"/>
      <c r="D12" s="214" t="s">
        <v>36</v>
      </c>
      <c r="E12" s="156">
        <v>7</v>
      </c>
      <c r="F12" s="156">
        <v>7</v>
      </c>
      <c r="G12" s="203"/>
      <c r="H12" s="44">
        <v>160</v>
      </c>
      <c r="I12" s="213">
        <v>29</v>
      </c>
      <c r="J12" s="204"/>
      <c r="K12" s="216">
        <f t="shared" si="0"/>
        <v>-1</v>
      </c>
      <c r="L12" s="217">
        <f t="shared" si="1"/>
        <v>0.6211180124223602</v>
      </c>
      <c r="M12" s="192"/>
      <c r="N12" s="38">
        <v>4</v>
      </c>
      <c r="O12" s="218">
        <v>0</v>
      </c>
      <c r="P12" s="219"/>
      <c r="Q12" s="224">
        <v>4</v>
      </c>
      <c r="R12" s="218">
        <v>0</v>
      </c>
      <c r="S12" s="221">
        <v>2</v>
      </c>
      <c r="T12" s="218">
        <v>0</v>
      </c>
      <c r="U12" s="219"/>
      <c r="V12" s="222">
        <v>0</v>
      </c>
      <c r="W12" s="192"/>
      <c r="X12" s="215">
        <v>69</v>
      </c>
      <c r="Y12" s="213">
        <v>21</v>
      </c>
      <c r="Z12" s="204"/>
      <c r="AA12" s="215">
        <v>48</v>
      </c>
      <c r="AB12" s="225">
        <v>11</v>
      </c>
      <c r="AC12" s="226">
        <v>61</v>
      </c>
      <c r="AD12" s="204"/>
    </row>
    <row r="13" spans="1:32" ht="21.75" customHeight="1" x14ac:dyDescent="0.2">
      <c r="A13" s="44">
        <v>334</v>
      </c>
      <c r="B13" s="213">
        <v>23</v>
      </c>
      <c r="C13" s="200"/>
      <c r="D13" s="214" t="s">
        <v>3</v>
      </c>
      <c r="E13" s="156">
        <v>10</v>
      </c>
      <c r="F13" s="156">
        <v>10</v>
      </c>
      <c r="G13" s="203"/>
      <c r="H13" s="44">
        <v>330</v>
      </c>
      <c r="I13" s="213">
        <v>23</v>
      </c>
      <c r="J13" s="204"/>
      <c r="K13" s="216">
        <f t="shared" si="0"/>
        <v>-4</v>
      </c>
      <c r="L13" s="217">
        <f t="shared" si="1"/>
        <v>1.1976047904191618</v>
      </c>
      <c r="M13" s="192"/>
      <c r="N13" s="38">
        <v>1</v>
      </c>
      <c r="O13" s="218">
        <v>0</v>
      </c>
      <c r="P13" s="219"/>
      <c r="Q13" s="220">
        <v>5</v>
      </c>
      <c r="R13" s="218">
        <v>0</v>
      </c>
      <c r="S13" s="221">
        <v>0</v>
      </c>
      <c r="T13" s="218">
        <v>0</v>
      </c>
      <c r="U13" s="219"/>
      <c r="V13" s="222">
        <v>2</v>
      </c>
      <c r="W13" s="192"/>
      <c r="X13" s="215">
        <v>71</v>
      </c>
      <c r="Y13" s="213">
        <v>20</v>
      </c>
      <c r="Z13" s="204"/>
      <c r="AA13" s="215">
        <v>31</v>
      </c>
      <c r="AB13" s="223">
        <v>12</v>
      </c>
      <c r="AC13" s="213">
        <v>66</v>
      </c>
      <c r="AD13" s="204"/>
    </row>
    <row r="14" spans="1:32" ht="21.75" customHeight="1" x14ac:dyDescent="0.2">
      <c r="A14" s="44">
        <v>345</v>
      </c>
      <c r="B14" s="213">
        <v>39</v>
      </c>
      <c r="C14" s="200"/>
      <c r="D14" s="214" t="s">
        <v>4</v>
      </c>
      <c r="E14" s="156">
        <v>17</v>
      </c>
      <c r="F14" s="156">
        <v>17</v>
      </c>
      <c r="G14" s="203"/>
      <c r="H14" s="44">
        <v>340</v>
      </c>
      <c r="I14" s="213">
        <v>40</v>
      </c>
      <c r="J14" s="204"/>
      <c r="K14" s="216">
        <f t="shared" si="0"/>
        <v>-5</v>
      </c>
      <c r="L14" s="217">
        <f t="shared" si="1"/>
        <v>1.4492753623188406</v>
      </c>
      <c r="M14" s="192"/>
      <c r="N14" s="38">
        <v>2</v>
      </c>
      <c r="O14" s="218">
        <v>3</v>
      </c>
      <c r="P14" s="219"/>
      <c r="Q14" s="224">
        <v>4</v>
      </c>
      <c r="R14" s="218">
        <v>0</v>
      </c>
      <c r="S14" s="227">
        <v>1</v>
      </c>
      <c r="T14" s="218">
        <v>0</v>
      </c>
      <c r="U14" s="219"/>
      <c r="V14" s="222">
        <v>3</v>
      </c>
      <c r="W14" s="192"/>
      <c r="X14" s="215">
        <v>71</v>
      </c>
      <c r="Y14" s="213">
        <v>23</v>
      </c>
      <c r="Z14" s="204"/>
      <c r="AA14" s="294" t="s">
        <v>76</v>
      </c>
      <c r="AB14" s="218">
        <v>15</v>
      </c>
      <c r="AC14" s="222">
        <v>74</v>
      </c>
      <c r="AD14" s="204"/>
    </row>
    <row r="15" spans="1:32" ht="21.75" customHeight="1" x14ac:dyDescent="0.2">
      <c r="A15" s="44">
        <v>672</v>
      </c>
      <c r="B15" s="213">
        <v>47</v>
      </c>
      <c r="C15" s="200"/>
      <c r="D15" s="214" t="s">
        <v>5</v>
      </c>
      <c r="E15" s="156">
        <v>22</v>
      </c>
      <c r="F15" s="156">
        <v>22</v>
      </c>
      <c r="G15" s="203"/>
      <c r="H15" s="44">
        <v>665</v>
      </c>
      <c r="I15" s="213">
        <v>48</v>
      </c>
      <c r="J15" s="204"/>
      <c r="K15" s="216">
        <f t="shared" si="0"/>
        <v>-7</v>
      </c>
      <c r="L15" s="217">
        <f t="shared" si="1"/>
        <v>1.0416666666666665</v>
      </c>
      <c r="M15" s="192"/>
      <c r="N15" s="38">
        <v>6</v>
      </c>
      <c r="O15" s="218">
        <v>2</v>
      </c>
      <c r="P15" s="219"/>
      <c r="Q15" s="220">
        <v>8</v>
      </c>
      <c r="R15" s="218">
        <v>0</v>
      </c>
      <c r="S15" s="221">
        <v>4</v>
      </c>
      <c r="T15" s="218">
        <v>2</v>
      </c>
      <c r="U15" s="219"/>
      <c r="V15" s="222">
        <v>0</v>
      </c>
      <c r="W15" s="192"/>
      <c r="X15" s="215">
        <v>70</v>
      </c>
      <c r="Y15" s="213">
        <v>23</v>
      </c>
      <c r="Z15" s="204"/>
      <c r="AA15" s="228">
        <v>46</v>
      </c>
      <c r="AB15" s="223">
        <v>18</v>
      </c>
      <c r="AC15" s="213">
        <v>69</v>
      </c>
      <c r="AD15" s="204"/>
    </row>
    <row r="16" spans="1:32" ht="21.75" customHeight="1" x14ac:dyDescent="0.2">
      <c r="A16" s="44">
        <v>353</v>
      </c>
      <c r="B16" s="213">
        <v>33</v>
      </c>
      <c r="C16" s="200"/>
      <c r="D16" s="214" t="s">
        <v>6</v>
      </c>
      <c r="E16" s="156">
        <v>15</v>
      </c>
      <c r="F16" s="156">
        <v>15</v>
      </c>
      <c r="G16" s="203"/>
      <c r="H16" s="44">
        <v>342</v>
      </c>
      <c r="I16" s="213">
        <v>33</v>
      </c>
      <c r="J16" s="204"/>
      <c r="K16" s="216">
        <f t="shared" si="0"/>
        <v>-11</v>
      </c>
      <c r="L16" s="217">
        <f t="shared" si="1"/>
        <v>3.1161473087818696</v>
      </c>
      <c r="M16" s="192"/>
      <c r="N16" s="38">
        <v>3</v>
      </c>
      <c r="O16" s="218">
        <v>0</v>
      </c>
      <c r="P16" s="219"/>
      <c r="Q16" s="224">
        <v>12</v>
      </c>
      <c r="R16" s="218">
        <v>0</v>
      </c>
      <c r="S16" s="221">
        <v>2</v>
      </c>
      <c r="T16" s="218">
        <v>0</v>
      </c>
      <c r="U16" s="219"/>
      <c r="V16" s="222">
        <v>0</v>
      </c>
      <c r="W16" s="192"/>
      <c r="X16" s="215">
        <v>70</v>
      </c>
      <c r="Y16" s="213">
        <v>23</v>
      </c>
      <c r="Z16" s="204"/>
      <c r="AA16" s="215">
        <v>40</v>
      </c>
      <c r="AB16" s="223">
        <v>14</v>
      </c>
      <c r="AC16" s="213">
        <v>60</v>
      </c>
      <c r="AD16" s="204"/>
    </row>
    <row r="17" spans="1:33" ht="21.75" customHeight="1" x14ac:dyDescent="0.2">
      <c r="A17" s="44">
        <v>611</v>
      </c>
      <c r="B17" s="213">
        <v>51</v>
      </c>
      <c r="C17" s="200"/>
      <c r="D17" s="214" t="s">
        <v>7</v>
      </c>
      <c r="E17" s="156">
        <v>18</v>
      </c>
      <c r="F17" s="156">
        <v>18</v>
      </c>
      <c r="G17" s="203"/>
      <c r="H17" s="44">
        <v>600</v>
      </c>
      <c r="I17" s="213">
        <v>49</v>
      </c>
      <c r="J17" s="204"/>
      <c r="K17" s="216">
        <f t="shared" si="0"/>
        <v>-11</v>
      </c>
      <c r="L17" s="217">
        <f t="shared" si="1"/>
        <v>1.800327332242226</v>
      </c>
      <c r="M17" s="192"/>
      <c r="N17" s="38">
        <v>6</v>
      </c>
      <c r="O17" s="218">
        <v>1</v>
      </c>
      <c r="P17" s="219"/>
      <c r="Q17" s="220">
        <v>10</v>
      </c>
      <c r="R17" s="218">
        <v>0</v>
      </c>
      <c r="S17" s="221">
        <v>1</v>
      </c>
      <c r="T17" s="218">
        <v>1</v>
      </c>
      <c r="U17" s="219"/>
      <c r="V17" s="222">
        <v>1</v>
      </c>
      <c r="W17" s="192"/>
      <c r="X17" s="215">
        <v>69</v>
      </c>
      <c r="Y17" s="213">
        <v>19</v>
      </c>
      <c r="Z17" s="204"/>
      <c r="AA17" s="215">
        <v>59</v>
      </c>
      <c r="AB17" s="218">
        <v>10</v>
      </c>
      <c r="AC17" s="222">
        <v>60</v>
      </c>
      <c r="AD17" s="204"/>
    </row>
    <row r="18" spans="1:33" ht="21.75" customHeight="1" x14ac:dyDescent="0.2">
      <c r="A18" s="44">
        <v>353</v>
      </c>
      <c r="B18" s="213">
        <v>46</v>
      </c>
      <c r="C18" s="200"/>
      <c r="D18" s="214" t="s">
        <v>8</v>
      </c>
      <c r="E18" s="156">
        <v>15</v>
      </c>
      <c r="F18" s="156">
        <v>15</v>
      </c>
      <c r="G18" s="203"/>
      <c r="H18" s="44">
        <v>348</v>
      </c>
      <c r="I18" s="213">
        <v>44</v>
      </c>
      <c r="J18" s="204"/>
      <c r="K18" s="216">
        <f t="shared" si="0"/>
        <v>-5</v>
      </c>
      <c r="L18" s="217">
        <f t="shared" si="1"/>
        <v>1.41643059490085</v>
      </c>
      <c r="M18" s="192"/>
      <c r="N18" s="38">
        <v>6</v>
      </c>
      <c r="O18" s="218">
        <v>0</v>
      </c>
      <c r="P18" s="219"/>
      <c r="Q18" s="224">
        <v>5</v>
      </c>
      <c r="R18" s="218">
        <v>0</v>
      </c>
      <c r="S18" s="221">
        <v>8</v>
      </c>
      <c r="T18" s="218">
        <v>0</v>
      </c>
      <c r="U18" s="219"/>
      <c r="V18" s="222">
        <v>0</v>
      </c>
      <c r="W18" s="192"/>
      <c r="X18" s="215">
        <v>71</v>
      </c>
      <c r="Y18" s="213">
        <v>25</v>
      </c>
      <c r="Z18" s="204"/>
      <c r="AA18" s="215">
        <v>53</v>
      </c>
      <c r="AB18" s="223">
        <v>5</v>
      </c>
      <c r="AC18" s="213">
        <v>67</v>
      </c>
      <c r="AD18" s="204"/>
    </row>
    <row r="19" spans="1:33" ht="21.75" customHeight="1" x14ac:dyDescent="0.2">
      <c r="A19" s="44">
        <v>502</v>
      </c>
      <c r="B19" s="213">
        <v>27</v>
      </c>
      <c r="C19" s="200"/>
      <c r="D19" s="214" t="s">
        <v>9</v>
      </c>
      <c r="E19" s="156">
        <v>16</v>
      </c>
      <c r="F19" s="156">
        <v>16</v>
      </c>
      <c r="G19" s="203"/>
      <c r="H19" s="44">
        <v>491</v>
      </c>
      <c r="I19" s="213">
        <v>26</v>
      </c>
      <c r="J19" s="204"/>
      <c r="K19" s="216">
        <f t="shared" si="0"/>
        <v>-11</v>
      </c>
      <c r="L19" s="217">
        <f t="shared" si="1"/>
        <v>2.1912350597609564</v>
      </c>
      <c r="M19" s="192"/>
      <c r="N19" s="38">
        <v>9</v>
      </c>
      <c r="O19" s="218">
        <v>0</v>
      </c>
      <c r="P19" s="219"/>
      <c r="Q19" s="224">
        <v>8</v>
      </c>
      <c r="R19" s="218">
        <v>0</v>
      </c>
      <c r="S19" s="227">
        <v>6</v>
      </c>
      <c r="T19" s="218">
        <v>1</v>
      </c>
      <c r="U19" s="219"/>
      <c r="V19" s="222">
        <v>1</v>
      </c>
      <c r="W19" s="192"/>
      <c r="X19" s="215">
        <v>72</v>
      </c>
      <c r="Y19" s="213">
        <v>21</v>
      </c>
      <c r="Z19" s="204"/>
      <c r="AA19" s="215">
        <v>69</v>
      </c>
      <c r="AB19" s="223">
        <v>12</v>
      </c>
      <c r="AC19" s="213">
        <v>59</v>
      </c>
      <c r="AD19" s="204"/>
    </row>
    <row r="20" spans="1:33" ht="21.75" customHeight="1" x14ac:dyDescent="0.2">
      <c r="A20" s="44">
        <v>407</v>
      </c>
      <c r="B20" s="213">
        <v>38</v>
      </c>
      <c r="C20" s="200"/>
      <c r="D20" s="214" t="s">
        <v>10</v>
      </c>
      <c r="E20" s="156">
        <v>15</v>
      </c>
      <c r="F20" s="156">
        <v>15</v>
      </c>
      <c r="G20" s="203"/>
      <c r="H20" s="44">
        <v>407</v>
      </c>
      <c r="I20" s="213">
        <v>37</v>
      </c>
      <c r="J20" s="204"/>
      <c r="K20" s="216">
        <f t="shared" si="0"/>
        <v>0</v>
      </c>
      <c r="L20" s="217">
        <f t="shared" si="1"/>
        <v>0</v>
      </c>
      <c r="M20" s="192"/>
      <c r="N20" s="38">
        <v>3</v>
      </c>
      <c r="O20" s="218">
        <v>0</v>
      </c>
      <c r="P20" s="219"/>
      <c r="Q20" s="224">
        <v>2</v>
      </c>
      <c r="R20" s="218">
        <v>0</v>
      </c>
      <c r="S20" s="221">
        <v>4</v>
      </c>
      <c r="T20" s="218">
        <v>0</v>
      </c>
      <c r="U20" s="219"/>
      <c r="V20" s="222">
        <v>0</v>
      </c>
      <c r="W20" s="192"/>
      <c r="X20" s="215">
        <v>71</v>
      </c>
      <c r="Y20" s="213">
        <v>21</v>
      </c>
      <c r="Z20" s="204"/>
      <c r="AA20" s="228">
        <v>46</v>
      </c>
      <c r="AB20" s="218">
        <v>7</v>
      </c>
      <c r="AC20" s="222">
        <v>62</v>
      </c>
      <c r="AD20" s="204"/>
    </row>
    <row r="21" spans="1:33" ht="21.75" customHeight="1" x14ac:dyDescent="0.2">
      <c r="A21" s="44">
        <v>196</v>
      </c>
      <c r="B21" s="213">
        <v>21</v>
      </c>
      <c r="C21" s="200"/>
      <c r="D21" s="214" t="s">
        <v>11</v>
      </c>
      <c r="E21" s="156">
        <v>8</v>
      </c>
      <c r="F21" s="156">
        <v>8</v>
      </c>
      <c r="G21" s="203"/>
      <c r="H21" s="44">
        <v>189</v>
      </c>
      <c r="I21" s="213">
        <v>21</v>
      </c>
      <c r="J21" s="204"/>
      <c r="K21" s="216">
        <f t="shared" si="0"/>
        <v>-7</v>
      </c>
      <c r="L21" s="217">
        <f t="shared" si="1"/>
        <v>3.5714285714285712</v>
      </c>
      <c r="M21" s="192"/>
      <c r="N21" s="38">
        <v>1</v>
      </c>
      <c r="O21" s="218">
        <v>0</v>
      </c>
      <c r="P21" s="219"/>
      <c r="Q21" s="220">
        <v>7</v>
      </c>
      <c r="R21" s="218">
        <v>0</v>
      </c>
      <c r="S21" s="221">
        <v>2</v>
      </c>
      <c r="T21" s="218">
        <v>0</v>
      </c>
      <c r="U21" s="219"/>
      <c r="V21" s="222">
        <v>0</v>
      </c>
      <c r="W21" s="192"/>
      <c r="X21" s="215">
        <v>71</v>
      </c>
      <c r="Y21" s="213">
        <v>20</v>
      </c>
      <c r="Z21" s="204"/>
      <c r="AA21" s="294" t="s">
        <v>76</v>
      </c>
      <c r="AB21" s="218">
        <v>27</v>
      </c>
      <c r="AC21" s="222">
        <v>76</v>
      </c>
      <c r="AD21" s="204"/>
    </row>
    <row r="22" spans="1:33" ht="21.75" customHeight="1" x14ac:dyDescent="0.2">
      <c r="A22" s="44">
        <v>431</v>
      </c>
      <c r="B22" s="213">
        <v>30</v>
      </c>
      <c r="C22" s="200"/>
      <c r="D22" s="214" t="s">
        <v>12</v>
      </c>
      <c r="E22" s="156">
        <v>13</v>
      </c>
      <c r="F22" s="156">
        <v>13</v>
      </c>
      <c r="G22" s="203"/>
      <c r="H22" s="44">
        <v>423</v>
      </c>
      <c r="I22" s="213">
        <v>30</v>
      </c>
      <c r="J22" s="204"/>
      <c r="K22" s="216">
        <f t="shared" si="0"/>
        <v>-8</v>
      </c>
      <c r="L22" s="217">
        <f t="shared" si="1"/>
        <v>1.8561484918793503</v>
      </c>
      <c r="M22" s="192"/>
      <c r="N22" s="38">
        <v>8</v>
      </c>
      <c r="O22" s="218">
        <v>0</v>
      </c>
      <c r="P22" s="219"/>
      <c r="Q22" s="220">
        <v>11</v>
      </c>
      <c r="R22" s="218">
        <v>0</v>
      </c>
      <c r="S22" s="221">
        <v>3</v>
      </c>
      <c r="T22" s="218">
        <v>0</v>
      </c>
      <c r="U22" s="219"/>
      <c r="V22" s="222">
        <v>2</v>
      </c>
      <c r="W22" s="192"/>
      <c r="X22" s="215">
        <v>69</v>
      </c>
      <c r="Y22" s="213">
        <v>20</v>
      </c>
      <c r="Z22" s="204"/>
      <c r="AA22" s="228">
        <v>58</v>
      </c>
      <c r="AB22" s="218">
        <v>16</v>
      </c>
      <c r="AC22" s="222">
        <v>66</v>
      </c>
      <c r="AD22" s="204"/>
    </row>
    <row r="23" spans="1:33" ht="21.75" customHeight="1" x14ac:dyDescent="0.2">
      <c r="A23" s="44">
        <v>301</v>
      </c>
      <c r="B23" s="213">
        <v>17</v>
      </c>
      <c r="C23" s="200"/>
      <c r="D23" s="214" t="s">
        <v>13</v>
      </c>
      <c r="E23" s="156">
        <v>10</v>
      </c>
      <c r="F23" s="156">
        <v>10</v>
      </c>
      <c r="G23" s="203"/>
      <c r="H23" s="44">
        <v>294</v>
      </c>
      <c r="I23" s="213">
        <v>17</v>
      </c>
      <c r="J23" s="204"/>
      <c r="K23" s="216">
        <f t="shared" si="0"/>
        <v>-7</v>
      </c>
      <c r="L23" s="217">
        <f t="shared" si="1"/>
        <v>2.3255813953488373</v>
      </c>
      <c r="M23" s="192"/>
      <c r="N23" s="38">
        <v>3</v>
      </c>
      <c r="O23" s="218">
        <v>0</v>
      </c>
      <c r="P23" s="219"/>
      <c r="Q23" s="220">
        <v>7</v>
      </c>
      <c r="R23" s="218">
        <v>0</v>
      </c>
      <c r="S23" s="221">
        <v>4</v>
      </c>
      <c r="T23" s="218">
        <v>0</v>
      </c>
      <c r="U23" s="219"/>
      <c r="V23" s="222">
        <v>0</v>
      </c>
      <c r="W23" s="192"/>
      <c r="X23" s="215">
        <v>70</v>
      </c>
      <c r="Y23" s="213">
        <v>24</v>
      </c>
      <c r="Z23" s="204"/>
      <c r="AA23" s="228">
        <v>48</v>
      </c>
      <c r="AB23" s="218">
        <v>23</v>
      </c>
      <c r="AC23" s="222">
        <v>69</v>
      </c>
      <c r="AD23" s="204"/>
    </row>
    <row r="24" spans="1:33" ht="21.75" customHeight="1" x14ac:dyDescent="0.2">
      <c r="A24" s="44">
        <v>350</v>
      </c>
      <c r="B24" s="213">
        <v>25</v>
      </c>
      <c r="C24" s="200"/>
      <c r="D24" s="214" t="s">
        <v>14</v>
      </c>
      <c r="E24" s="156">
        <v>10</v>
      </c>
      <c r="F24" s="156">
        <v>10</v>
      </c>
      <c r="G24" s="203"/>
      <c r="H24" s="44">
        <v>345</v>
      </c>
      <c r="I24" s="213">
        <v>24</v>
      </c>
      <c r="J24" s="204"/>
      <c r="K24" s="216">
        <f t="shared" si="0"/>
        <v>-5</v>
      </c>
      <c r="L24" s="217">
        <f t="shared" si="1"/>
        <v>1.4285714285714286</v>
      </c>
      <c r="M24" s="192"/>
      <c r="N24" s="38">
        <v>3</v>
      </c>
      <c r="O24" s="218">
        <v>0</v>
      </c>
      <c r="P24" s="219"/>
      <c r="Q24" s="220">
        <v>6</v>
      </c>
      <c r="R24" s="218">
        <v>0</v>
      </c>
      <c r="S24" s="221">
        <v>2</v>
      </c>
      <c r="T24" s="218">
        <v>0</v>
      </c>
      <c r="U24" s="219"/>
      <c r="V24" s="222">
        <v>0</v>
      </c>
      <c r="W24" s="192"/>
      <c r="X24" s="215">
        <v>71</v>
      </c>
      <c r="Y24" s="213">
        <v>22</v>
      </c>
      <c r="Z24" s="204"/>
      <c r="AA24" s="228">
        <v>53</v>
      </c>
      <c r="AB24" s="218">
        <v>21</v>
      </c>
      <c r="AC24" s="222">
        <v>65</v>
      </c>
      <c r="AD24" s="204"/>
    </row>
    <row r="25" spans="1:33" ht="21.75" customHeight="1" x14ac:dyDescent="0.2">
      <c r="A25" s="44">
        <v>291</v>
      </c>
      <c r="B25" s="213">
        <v>25</v>
      </c>
      <c r="C25" s="200"/>
      <c r="D25" s="214" t="s">
        <v>15</v>
      </c>
      <c r="E25" s="156">
        <v>11</v>
      </c>
      <c r="F25" s="156">
        <v>11</v>
      </c>
      <c r="G25" s="203"/>
      <c r="H25" s="44">
        <v>281</v>
      </c>
      <c r="I25" s="213">
        <v>26</v>
      </c>
      <c r="J25" s="204"/>
      <c r="K25" s="216">
        <f t="shared" si="0"/>
        <v>-10</v>
      </c>
      <c r="L25" s="217">
        <f t="shared" si="1"/>
        <v>3.4364261168384882</v>
      </c>
      <c r="M25" s="192"/>
      <c r="N25" s="38">
        <v>5</v>
      </c>
      <c r="O25" s="218">
        <v>3</v>
      </c>
      <c r="P25" s="219"/>
      <c r="Q25" s="220">
        <v>5</v>
      </c>
      <c r="R25" s="218">
        <v>0</v>
      </c>
      <c r="S25" s="221">
        <v>6</v>
      </c>
      <c r="T25" s="218">
        <v>0</v>
      </c>
      <c r="U25" s="219"/>
      <c r="V25" s="222">
        <v>2</v>
      </c>
      <c r="W25" s="192"/>
      <c r="X25" s="215">
        <v>74</v>
      </c>
      <c r="Y25" s="213">
        <v>24</v>
      </c>
      <c r="Z25" s="204"/>
      <c r="AA25" s="228">
        <v>56</v>
      </c>
      <c r="AB25" s="218">
        <v>10</v>
      </c>
      <c r="AC25" s="222">
        <v>66</v>
      </c>
      <c r="AD25" s="204"/>
    </row>
    <row r="26" spans="1:33" ht="21.75" customHeight="1" x14ac:dyDescent="0.2">
      <c r="A26" s="44">
        <v>756</v>
      </c>
      <c r="B26" s="213">
        <v>49</v>
      </c>
      <c r="C26" s="200"/>
      <c r="D26" s="214" t="s">
        <v>16</v>
      </c>
      <c r="E26" s="156">
        <v>21</v>
      </c>
      <c r="F26" s="156">
        <v>21</v>
      </c>
      <c r="G26" s="203"/>
      <c r="H26" s="44">
        <v>754</v>
      </c>
      <c r="I26" s="213">
        <v>51</v>
      </c>
      <c r="J26" s="204"/>
      <c r="K26" s="216">
        <f t="shared" si="0"/>
        <v>-2</v>
      </c>
      <c r="L26" s="217">
        <f t="shared" si="1"/>
        <v>0.26455026455026454</v>
      </c>
      <c r="M26" s="192"/>
      <c r="N26" s="38">
        <v>12</v>
      </c>
      <c r="O26" s="218">
        <v>1</v>
      </c>
      <c r="P26" s="219"/>
      <c r="Q26" s="220">
        <v>10</v>
      </c>
      <c r="R26" s="218">
        <v>0</v>
      </c>
      <c r="S26" s="221">
        <v>3</v>
      </c>
      <c r="T26" s="218">
        <v>0</v>
      </c>
      <c r="U26" s="219"/>
      <c r="V26" s="222">
        <v>1</v>
      </c>
      <c r="W26" s="192"/>
      <c r="X26" s="215">
        <v>68</v>
      </c>
      <c r="Y26" s="213">
        <v>18</v>
      </c>
      <c r="Z26" s="204"/>
      <c r="AA26" s="228">
        <v>54</v>
      </c>
      <c r="AB26" s="218">
        <v>7</v>
      </c>
      <c r="AC26" s="222">
        <v>52</v>
      </c>
      <c r="AD26" s="204"/>
    </row>
    <row r="27" spans="1:33" ht="21.75" customHeight="1" x14ac:dyDescent="0.2">
      <c r="A27" s="44">
        <v>159</v>
      </c>
      <c r="B27" s="213">
        <v>20</v>
      </c>
      <c r="C27" s="200"/>
      <c r="D27" s="214" t="s">
        <v>17</v>
      </c>
      <c r="E27" s="156">
        <v>8</v>
      </c>
      <c r="F27" s="156">
        <v>8</v>
      </c>
      <c r="G27" s="203"/>
      <c r="H27" s="44">
        <v>155</v>
      </c>
      <c r="I27" s="213">
        <v>20</v>
      </c>
      <c r="J27" s="204"/>
      <c r="K27" s="216">
        <f t="shared" si="0"/>
        <v>-4</v>
      </c>
      <c r="L27" s="217">
        <f t="shared" si="1"/>
        <v>2.5157232704402519</v>
      </c>
      <c r="M27" s="192"/>
      <c r="N27" s="38">
        <v>1</v>
      </c>
      <c r="O27" s="218">
        <v>0</v>
      </c>
      <c r="P27" s="219"/>
      <c r="Q27" s="220">
        <v>2</v>
      </c>
      <c r="R27" s="218">
        <v>0</v>
      </c>
      <c r="S27" s="221">
        <v>3</v>
      </c>
      <c r="T27" s="218">
        <v>0</v>
      </c>
      <c r="U27" s="219"/>
      <c r="V27" s="222">
        <v>0</v>
      </c>
      <c r="W27" s="192"/>
      <c r="X27" s="215">
        <v>68</v>
      </c>
      <c r="Y27" s="213">
        <v>20</v>
      </c>
      <c r="Z27" s="204"/>
      <c r="AA27" s="228">
        <v>51</v>
      </c>
      <c r="AB27" s="218">
        <v>41</v>
      </c>
      <c r="AC27" s="222">
        <v>81</v>
      </c>
      <c r="AD27" s="204"/>
    </row>
    <row r="28" spans="1:33" s="177" customFormat="1" ht="30.75" customHeight="1" x14ac:dyDescent="0.2">
      <c r="A28" s="63">
        <f>SUM(A9:A27)</f>
        <v>7151</v>
      </c>
      <c r="B28" s="64">
        <f>SUM(B9:B27)</f>
        <v>610</v>
      </c>
      <c r="C28" s="229"/>
      <c r="D28" s="90" t="s">
        <v>67</v>
      </c>
      <c r="E28" s="86">
        <f>SUM(E9:E27)</f>
        <v>250</v>
      </c>
      <c r="F28" s="86">
        <f>SUM(F9:F27)</f>
        <v>250</v>
      </c>
      <c r="G28" s="230"/>
      <c r="H28" s="63">
        <f>SUM(H9:H27)</f>
        <v>7044</v>
      </c>
      <c r="I28" s="64">
        <f>SUM(I9:I27)</f>
        <v>608</v>
      </c>
      <c r="J28" s="231"/>
      <c r="K28" s="89">
        <f t="shared" si="0"/>
        <v>-107</v>
      </c>
      <c r="L28" s="88">
        <f t="shared" si="1"/>
        <v>1.4962942245839743</v>
      </c>
      <c r="M28" s="232"/>
      <c r="N28" s="83">
        <f>SUM(N9:N27)</f>
        <v>89</v>
      </c>
      <c r="O28" s="144">
        <f>SUM(O9:O27)</f>
        <v>11</v>
      </c>
      <c r="P28" s="134"/>
      <c r="Q28" s="84">
        <f>SUM(Q9:Q27)</f>
        <v>125</v>
      </c>
      <c r="R28" s="145">
        <f>SUM(R9:R27)</f>
        <v>0</v>
      </c>
      <c r="S28" s="85">
        <f>SUM(S9:S27)</f>
        <v>61</v>
      </c>
      <c r="T28" s="145">
        <f>SUM(T9:T27)</f>
        <v>5</v>
      </c>
      <c r="U28" s="134"/>
      <c r="V28" s="86">
        <f>SUM(V9:V27)</f>
        <v>13</v>
      </c>
      <c r="W28" s="232"/>
      <c r="X28" s="87">
        <f>SUM(X9:X27)/19</f>
        <v>70.315789473684205</v>
      </c>
      <c r="Y28" s="64">
        <f>SUM(Y9:Y27)/19</f>
        <v>21.473684210526315</v>
      </c>
      <c r="Z28" s="231"/>
      <c r="AA28" s="108">
        <f>SUM(AA9:AA27)/19</f>
        <v>43.210526315789473</v>
      </c>
      <c r="AB28" s="115">
        <v>15</v>
      </c>
      <c r="AC28" s="116">
        <f t="shared" ref="AC28" si="2">SUM(AC9:AC27)/18</f>
        <v>69.5</v>
      </c>
      <c r="AD28" s="231"/>
      <c r="AF28" s="177" t="s">
        <v>0</v>
      </c>
      <c r="AG28" s="177" t="s">
        <v>0</v>
      </c>
    </row>
    <row r="29" spans="1:33" s="177" customFormat="1" ht="12.75" customHeight="1" x14ac:dyDescent="0.2">
      <c r="A29" s="233"/>
      <c r="B29" s="234"/>
      <c r="C29" s="235"/>
      <c r="D29" s="236"/>
      <c r="E29" s="157"/>
      <c r="F29" s="157"/>
      <c r="G29" s="236"/>
      <c r="H29" s="233"/>
      <c r="I29" s="234"/>
      <c r="J29" s="234"/>
      <c r="K29" s="237"/>
      <c r="L29" s="238"/>
      <c r="M29" s="239"/>
      <c r="N29" s="240"/>
      <c r="O29" s="240"/>
      <c r="P29" s="241"/>
      <c r="Q29" s="234"/>
      <c r="R29" s="240"/>
      <c r="S29" s="242"/>
      <c r="T29" s="240"/>
      <c r="U29" s="241"/>
      <c r="V29" s="240"/>
      <c r="W29" s="239"/>
      <c r="X29" s="234"/>
      <c r="Y29" s="238"/>
      <c r="Z29" s="234"/>
      <c r="AA29" s="240"/>
      <c r="AB29" s="240"/>
      <c r="AC29" s="240"/>
      <c r="AD29" s="234"/>
    </row>
    <row r="30" spans="1:33" ht="30" customHeight="1" x14ac:dyDescent="0.2">
      <c r="A30" s="243">
        <v>98</v>
      </c>
      <c r="B30" s="244">
        <v>0</v>
      </c>
      <c r="C30" s="200"/>
      <c r="D30" s="245" t="s">
        <v>45</v>
      </c>
      <c r="E30" s="158">
        <v>1</v>
      </c>
      <c r="F30" s="158">
        <v>1</v>
      </c>
      <c r="G30" s="203"/>
      <c r="H30" s="243">
        <v>99</v>
      </c>
      <c r="I30" s="244">
        <v>0</v>
      </c>
      <c r="J30" s="204"/>
      <c r="K30" s="247">
        <f>H30-A30</f>
        <v>1</v>
      </c>
      <c r="L30" s="248">
        <v>44.1</v>
      </c>
      <c r="M30" s="192"/>
      <c r="N30" s="104">
        <v>1</v>
      </c>
      <c r="O30" s="249"/>
      <c r="P30" s="136"/>
      <c r="Q30" s="250">
        <v>2</v>
      </c>
      <c r="R30" s="249">
        <v>0</v>
      </c>
      <c r="S30" s="251">
        <v>0</v>
      </c>
      <c r="T30" s="249">
        <v>0</v>
      </c>
      <c r="U30" s="138"/>
      <c r="V30" s="252">
        <v>0</v>
      </c>
      <c r="W30" s="192"/>
      <c r="X30" s="253">
        <v>72</v>
      </c>
      <c r="Y30" s="254">
        <v>24</v>
      </c>
      <c r="Z30" s="204"/>
      <c r="AA30" s="255">
        <v>48</v>
      </c>
      <c r="AB30" s="249">
        <v>15</v>
      </c>
      <c r="AC30" s="256">
        <v>51</v>
      </c>
      <c r="AD30" s="204"/>
    </row>
    <row r="31" spans="1:33" s="177" customFormat="1" ht="12.75" customHeight="1" x14ac:dyDescent="0.2">
      <c r="A31" s="233"/>
      <c r="B31" s="234"/>
      <c r="C31" s="235"/>
      <c r="D31" s="236"/>
      <c r="E31" s="157"/>
      <c r="F31" s="157"/>
      <c r="G31" s="236"/>
      <c r="H31" s="233"/>
      <c r="I31" s="234"/>
      <c r="J31" s="234"/>
      <c r="K31" s="237"/>
      <c r="L31" s="238"/>
      <c r="M31" s="239"/>
      <c r="N31" s="240"/>
      <c r="O31" s="240"/>
      <c r="P31" s="241"/>
      <c r="Q31" s="234"/>
      <c r="R31" s="240"/>
      <c r="S31" s="242"/>
      <c r="T31" s="240"/>
      <c r="U31" s="241"/>
      <c r="V31" s="240"/>
      <c r="W31" s="239"/>
      <c r="X31" s="234"/>
      <c r="Y31" s="238"/>
      <c r="Z31" s="234"/>
      <c r="AA31" s="240"/>
      <c r="AB31" s="240"/>
      <c r="AC31" s="240"/>
      <c r="AD31" s="234"/>
    </row>
    <row r="32" spans="1:33" ht="21.75" customHeight="1" x14ac:dyDescent="0.2">
      <c r="A32" s="60">
        <v>368</v>
      </c>
      <c r="B32" s="199">
        <v>19</v>
      </c>
      <c r="C32" s="200"/>
      <c r="D32" s="201" t="s">
        <v>40</v>
      </c>
      <c r="E32" s="155">
        <v>13</v>
      </c>
      <c r="F32" s="155">
        <v>12</v>
      </c>
      <c r="G32" s="203"/>
      <c r="H32" s="60">
        <v>366</v>
      </c>
      <c r="I32" s="199">
        <v>16</v>
      </c>
      <c r="J32" s="204"/>
      <c r="K32" s="205">
        <f>H32-A32</f>
        <v>-2</v>
      </c>
      <c r="L32" s="206">
        <f>SUM(-K32/A32*100)</f>
        <v>0.54347826086956519</v>
      </c>
      <c r="M32" s="192"/>
      <c r="N32" s="80">
        <v>12</v>
      </c>
      <c r="O32" s="207">
        <v>0</v>
      </c>
      <c r="P32" s="132"/>
      <c r="Q32" s="257">
        <v>3</v>
      </c>
      <c r="R32" s="207">
        <v>0</v>
      </c>
      <c r="S32" s="258">
        <v>4</v>
      </c>
      <c r="T32" s="207">
        <v>0</v>
      </c>
      <c r="U32" s="139"/>
      <c r="V32" s="210">
        <v>0</v>
      </c>
      <c r="W32" s="192"/>
      <c r="X32" s="202">
        <v>75</v>
      </c>
      <c r="Y32" s="199">
        <v>17</v>
      </c>
      <c r="Z32" s="204"/>
      <c r="AA32" s="259">
        <v>69</v>
      </c>
      <c r="AB32" s="207">
        <v>5</v>
      </c>
      <c r="AC32" s="210">
        <v>71</v>
      </c>
      <c r="AD32" s="204"/>
    </row>
    <row r="33" spans="1:30" ht="21.75" customHeight="1" x14ac:dyDescent="0.2">
      <c r="A33" s="44">
        <v>423</v>
      </c>
      <c r="B33" s="213">
        <v>24</v>
      </c>
      <c r="C33" s="200"/>
      <c r="D33" s="214" t="s">
        <v>41</v>
      </c>
      <c r="E33" s="156">
        <v>15</v>
      </c>
      <c r="F33" s="156">
        <v>15</v>
      </c>
      <c r="G33" s="203"/>
      <c r="H33" s="44">
        <v>417</v>
      </c>
      <c r="I33" s="213">
        <v>18</v>
      </c>
      <c r="J33" s="204"/>
      <c r="K33" s="216">
        <f>H33-A33</f>
        <v>-6</v>
      </c>
      <c r="L33" s="217">
        <f>SUM(-K33/A33*100)</f>
        <v>1.4184397163120568</v>
      </c>
      <c r="M33" s="192"/>
      <c r="N33" s="38">
        <v>8</v>
      </c>
      <c r="O33" s="218">
        <v>0</v>
      </c>
      <c r="P33" s="219"/>
      <c r="Q33" s="220">
        <v>8</v>
      </c>
      <c r="R33" s="218">
        <v>0</v>
      </c>
      <c r="S33" s="221">
        <v>2</v>
      </c>
      <c r="T33" s="218">
        <v>0</v>
      </c>
      <c r="U33" s="140"/>
      <c r="V33" s="222">
        <v>1</v>
      </c>
      <c r="W33" s="192"/>
      <c r="X33" s="215">
        <v>71</v>
      </c>
      <c r="Y33" s="213">
        <v>16</v>
      </c>
      <c r="Z33" s="204"/>
      <c r="AA33" s="228">
        <v>62</v>
      </c>
      <c r="AB33" s="218">
        <v>7</v>
      </c>
      <c r="AC33" s="222">
        <v>62</v>
      </c>
      <c r="AD33" s="204"/>
    </row>
    <row r="34" spans="1:30" ht="21.75" customHeight="1" x14ac:dyDescent="0.2">
      <c r="A34" s="44">
        <v>123</v>
      </c>
      <c r="B34" s="213">
        <v>14</v>
      </c>
      <c r="C34" s="200"/>
      <c r="D34" s="214" t="s">
        <v>42</v>
      </c>
      <c r="E34" s="156">
        <v>6</v>
      </c>
      <c r="F34" s="156">
        <v>6</v>
      </c>
      <c r="G34" s="203"/>
      <c r="H34" s="44">
        <v>120</v>
      </c>
      <c r="I34" s="213">
        <v>13</v>
      </c>
      <c r="J34" s="204"/>
      <c r="K34" s="216">
        <f>H34-A34</f>
        <v>-3</v>
      </c>
      <c r="L34" s="217">
        <f>SUM(-K34/A34*100)</f>
        <v>2.4390243902439024</v>
      </c>
      <c r="M34" s="192"/>
      <c r="N34" s="38">
        <v>0</v>
      </c>
      <c r="O34" s="218">
        <v>0</v>
      </c>
      <c r="P34" s="219"/>
      <c r="Q34" s="220">
        <v>2</v>
      </c>
      <c r="R34" s="218">
        <v>0</v>
      </c>
      <c r="S34" s="221">
        <v>1</v>
      </c>
      <c r="T34" s="218">
        <v>0</v>
      </c>
      <c r="U34" s="140"/>
      <c r="V34" s="222">
        <v>0</v>
      </c>
      <c r="W34" s="192"/>
      <c r="X34" s="215">
        <v>73</v>
      </c>
      <c r="Y34" s="213">
        <v>14</v>
      </c>
      <c r="Z34" s="204"/>
      <c r="AA34" s="294" t="s">
        <v>76</v>
      </c>
      <c r="AB34" s="218">
        <v>16</v>
      </c>
      <c r="AC34" s="222">
        <v>78</v>
      </c>
      <c r="AD34" s="204"/>
    </row>
    <row r="35" spans="1:30" ht="21.75" customHeight="1" x14ac:dyDescent="0.2">
      <c r="A35" s="44">
        <v>0</v>
      </c>
      <c r="B35" s="213">
        <v>0</v>
      </c>
      <c r="C35" s="200"/>
      <c r="D35" s="214" t="s">
        <v>73</v>
      </c>
      <c r="E35" s="156">
        <v>0</v>
      </c>
      <c r="F35" s="156">
        <v>1</v>
      </c>
      <c r="G35" s="203"/>
      <c r="H35" s="44">
        <v>11</v>
      </c>
      <c r="I35" s="213">
        <v>0</v>
      </c>
      <c r="J35" s="204"/>
      <c r="K35" s="216">
        <f>H35-A35</f>
        <v>11</v>
      </c>
      <c r="L35" s="217"/>
      <c r="M35" s="192"/>
      <c r="N35" s="38">
        <v>0</v>
      </c>
      <c r="O35" s="218">
        <v>0</v>
      </c>
      <c r="P35" s="219"/>
      <c r="Q35" s="220">
        <v>0</v>
      </c>
      <c r="R35" s="218">
        <v>0</v>
      </c>
      <c r="S35" s="221">
        <v>0</v>
      </c>
      <c r="T35" s="218">
        <v>0</v>
      </c>
      <c r="U35" s="140"/>
      <c r="V35" s="222">
        <v>0</v>
      </c>
      <c r="W35" s="192"/>
      <c r="X35" s="215">
        <v>74</v>
      </c>
      <c r="Y35" s="213">
        <v>0</v>
      </c>
      <c r="Z35" s="204"/>
      <c r="AA35" s="294" t="s">
        <v>76</v>
      </c>
      <c r="AB35" s="295" t="s">
        <v>76</v>
      </c>
      <c r="AC35" s="296" t="s">
        <v>76</v>
      </c>
      <c r="AD35" s="204"/>
    </row>
    <row r="36" spans="1:30" s="177" customFormat="1" ht="21.75" customHeight="1" x14ac:dyDescent="0.2">
      <c r="A36" s="63">
        <f>SUM(A32:A35)</f>
        <v>914</v>
      </c>
      <c r="B36" s="64">
        <f>SUM(B32:B35)</f>
        <v>57</v>
      </c>
      <c r="C36" s="229"/>
      <c r="D36" s="90" t="s">
        <v>68</v>
      </c>
      <c r="E36" s="86">
        <f>SUM(E32:E35)</f>
        <v>34</v>
      </c>
      <c r="F36" s="86">
        <f>SUM(F32:F35)</f>
        <v>34</v>
      </c>
      <c r="G36" s="230"/>
      <c r="H36" s="63">
        <f>SUM(H32:H35)</f>
        <v>914</v>
      </c>
      <c r="I36" s="160">
        <f>SUM(I32:I35)</f>
        <v>47</v>
      </c>
      <c r="J36" s="231"/>
      <c r="K36" s="102">
        <f>H36-A36</f>
        <v>0</v>
      </c>
      <c r="L36" s="103">
        <v>0.4</v>
      </c>
      <c r="M36" s="232"/>
      <c r="N36" s="63">
        <f>SUM(N32:N35)</f>
        <v>20</v>
      </c>
      <c r="O36" s="161">
        <f>SUM(O32:O35)</f>
        <v>0</v>
      </c>
      <c r="P36" s="134"/>
      <c r="Q36" s="161">
        <f>SUM(Q32:Q35)</f>
        <v>13</v>
      </c>
      <c r="R36" s="161">
        <f>SUM(R32:R35)</f>
        <v>0</v>
      </c>
      <c r="S36" s="161">
        <f>SUM(S32:S35)</f>
        <v>7</v>
      </c>
      <c r="T36" s="161">
        <f>SUM(T32:T35)</f>
        <v>0</v>
      </c>
      <c r="U36" s="134"/>
      <c r="V36" s="160">
        <f>SUM(V32:V35)</f>
        <v>1</v>
      </c>
      <c r="W36" s="232"/>
      <c r="X36" s="87">
        <f>SUM(X32:X35)/4</f>
        <v>73.25</v>
      </c>
      <c r="Y36" s="87">
        <f>SUM(Y32:Y35)/4</f>
        <v>11.75</v>
      </c>
      <c r="Z36" s="231"/>
      <c r="AA36" s="63">
        <v>65.5</v>
      </c>
      <c r="AB36" s="161">
        <v>9</v>
      </c>
      <c r="AC36" s="160">
        <v>70</v>
      </c>
      <c r="AD36" s="231"/>
    </row>
    <row r="37" spans="1:30" s="177" customFormat="1" ht="12.75" customHeight="1" x14ac:dyDescent="0.2">
      <c r="A37" s="233"/>
      <c r="B37" s="234"/>
      <c r="C37" s="235"/>
      <c r="D37" s="236"/>
      <c r="E37" s="157"/>
      <c r="F37" s="157"/>
      <c r="G37" s="236"/>
      <c r="H37" s="233"/>
      <c r="I37" s="234"/>
      <c r="J37" s="234"/>
      <c r="K37" s="237"/>
      <c r="L37" s="238"/>
      <c r="M37" s="239"/>
      <c r="N37" s="240"/>
      <c r="O37" s="240"/>
      <c r="P37" s="241"/>
      <c r="Q37" s="234"/>
      <c r="R37" s="240"/>
      <c r="S37" s="242"/>
      <c r="T37" s="240"/>
      <c r="U37" s="241"/>
      <c r="V37" s="240"/>
      <c r="W37" s="239"/>
      <c r="X37" s="234"/>
      <c r="Y37" s="238"/>
      <c r="Z37" s="234"/>
      <c r="AA37" s="240"/>
      <c r="AB37" s="240"/>
      <c r="AC37" s="240"/>
      <c r="AD37" s="234"/>
    </row>
    <row r="38" spans="1:30" ht="32.25" customHeight="1" x14ac:dyDescent="0.2">
      <c r="A38" s="243">
        <v>71</v>
      </c>
      <c r="B38" s="244">
        <v>2</v>
      </c>
      <c r="C38" s="200"/>
      <c r="D38" s="245" t="s">
        <v>53</v>
      </c>
      <c r="E38" s="158">
        <v>2</v>
      </c>
      <c r="F38" s="158">
        <v>2</v>
      </c>
      <c r="G38" s="203"/>
      <c r="H38" s="243">
        <v>71</v>
      </c>
      <c r="I38" s="244">
        <v>2</v>
      </c>
      <c r="J38" s="204"/>
      <c r="K38" s="247">
        <f>H38-A38</f>
        <v>0</v>
      </c>
      <c r="L38" s="248">
        <f>SUM(-K38/A38*100)</f>
        <v>0</v>
      </c>
      <c r="M38" s="192"/>
      <c r="N38" s="54"/>
      <c r="O38" s="249">
        <v>0</v>
      </c>
      <c r="P38" s="136"/>
      <c r="Q38" s="261">
        <v>0</v>
      </c>
      <c r="R38" s="249">
        <v>0</v>
      </c>
      <c r="S38" s="262">
        <v>0</v>
      </c>
      <c r="T38" s="249">
        <v>0</v>
      </c>
      <c r="U38" s="138"/>
      <c r="V38" s="256">
        <v>0</v>
      </c>
      <c r="W38" s="192"/>
      <c r="X38" s="246">
        <v>47</v>
      </c>
      <c r="Y38" s="244">
        <v>3</v>
      </c>
      <c r="Z38" s="204"/>
      <c r="AA38" s="255" t="s">
        <v>76</v>
      </c>
      <c r="AB38" s="297" t="s">
        <v>76</v>
      </c>
      <c r="AC38" s="252" t="s">
        <v>76</v>
      </c>
      <c r="AD38" s="204"/>
    </row>
    <row r="39" spans="1:30" s="177" customFormat="1" ht="12.75" customHeight="1" x14ac:dyDescent="0.2">
      <c r="A39" s="233"/>
      <c r="B39" s="234"/>
      <c r="C39" s="235"/>
      <c r="D39" s="236"/>
      <c r="E39" s="157"/>
      <c r="F39" s="157"/>
      <c r="G39" s="236"/>
      <c r="H39" s="233"/>
      <c r="I39" s="234"/>
      <c r="J39" s="234"/>
      <c r="K39" s="237"/>
      <c r="L39" s="238"/>
      <c r="M39" s="239"/>
      <c r="N39" s="240"/>
      <c r="O39" s="240"/>
      <c r="P39" s="241"/>
      <c r="Q39" s="234"/>
      <c r="R39" s="240"/>
      <c r="S39" s="242"/>
      <c r="T39" s="240"/>
      <c r="U39" s="241"/>
      <c r="V39" s="240"/>
      <c r="W39" s="239"/>
      <c r="X39" s="234"/>
      <c r="Y39" s="238"/>
      <c r="Z39" s="234"/>
      <c r="AA39" s="240"/>
      <c r="AB39" s="240"/>
      <c r="AC39" s="240"/>
      <c r="AD39" s="234"/>
    </row>
    <row r="40" spans="1:30" ht="21.75" customHeight="1" x14ac:dyDescent="0.2">
      <c r="A40" s="60">
        <v>279</v>
      </c>
      <c r="B40" s="199">
        <v>7</v>
      </c>
      <c r="C40" s="200"/>
      <c r="D40" s="201" t="s">
        <v>43</v>
      </c>
      <c r="E40" s="155">
        <v>10</v>
      </c>
      <c r="F40" s="155">
        <v>10</v>
      </c>
      <c r="G40" s="203"/>
      <c r="H40" s="60">
        <v>280</v>
      </c>
      <c r="I40" s="199">
        <v>7</v>
      </c>
      <c r="J40" s="204"/>
      <c r="K40" s="205">
        <f>H40-A40</f>
        <v>1</v>
      </c>
      <c r="L40" s="206">
        <f>SUM(-K40/A40*100)</f>
        <v>-0.35842293906810035</v>
      </c>
      <c r="M40" s="192"/>
      <c r="N40" s="80">
        <v>3</v>
      </c>
      <c r="O40" s="207">
        <v>0</v>
      </c>
      <c r="P40" s="132"/>
      <c r="Q40" s="257">
        <v>0</v>
      </c>
      <c r="R40" s="207">
        <v>0</v>
      </c>
      <c r="S40" s="258">
        <v>2</v>
      </c>
      <c r="T40" s="207">
        <v>0</v>
      </c>
      <c r="U40" s="139"/>
      <c r="V40" s="210">
        <v>0</v>
      </c>
      <c r="W40" s="192"/>
      <c r="X40" s="202">
        <v>60</v>
      </c>
      <c r="Y40" s="199">
        <v>6</v>
      </c>
      <c r="Z40" s="204"/>
      <c r="AA40" s="259">
        <v>53</v>
      </c>
      <c r="AB40" s="298" t="s">
        <v>76</v>
      </c>
      <c r="AC40" s="299" t="s">
        <v>76</v>
      </c>
      <c r="AD40" s="204"/>
    </row>
    <row r="41" spans="1:30" ht="21.75" customHeight="1" x14ac:dyDescent="0.2">
      <c r="A41" s="44">
        <v>94</v>
      </c>
      <c r="B41" s="213">
        <v>6</v>
      </c>
      <c r="C41" s="200"/>
      <c r="D41" s="214" t="s">
        <v>44</v>
      </c>
      <c r="E41" s="156">
        <v>4</v>
      </c>
      <c r="F41" s="156">
        <v>4</v>
      </c>
      <c r="G41" s="203"/>
      <c r="H41" s="44">
        <v>94</v>
      </c>
      <c r="I41" s="213">
        <v>6</v>
      </c>
      <c r="J41" s="204"/>
      <c r="K41" s="216">
        <f>H41-A41</f>
        <v>0</v>
      </c>
      <c r="L41" s="217">
        <f>SUM(-K41/A41*100)</f>
        <v>0</v>
      </c>
      <c r="M41" s="192"/>
      <c r="N41" s="38">
        <v>0</v>
      </c>
      <c r="O41" s="218">
        <v>0</v>
      </c>
      <c r="P41" s="219"/>
      <c r="Q41" s="220">
        <v>7</v>
      </c>
      <c r="R41" s="218">
        <v>0</v>
      </c>
      <c r="S41" s="221">
        <v>0</v>
      </c>
      <c r="T41" s="218">
        <v>0</v>
      </c>
      <c r="U41" s="140"/>
      <c r="V41" s="222">
        <v>0</v>
      </c>
      <c r="W41" s="192"/>
      <c r="X41" s="215">
        <v>53</v>
      </c>
      <c r="Y41" s="213">
        <v>2</v>
      </c>
      <c r="Z41" s="204"/>
      <c r="AA41" s="294" t="s">
        <v>76</v>
      </c>
      <c r="AB41" s="218">
        <v>2</v>
      </c>
      <c r="AC41" s="222">
        <v>51</v>
      </c>
      <c r="AD41" s="204"/>
    </row>
    <row r="42" spans="1:30" s="177" customFormat="1" ht="21.75" customHeight="1" x14ac:dyDescent="0.2">
      <c r="A42" s="63">
        <f>SUM(A40:A41)</f>
        <v>373</v>
      </c>
      <c r="B42" s="64">
        <f>SUM(B40:B41)</f>
        <v>13</v>
      </c>
      <c r="C42" s="229"/>
      <c r="D42" s="90" t="s">
        <v>46</v>
      </c>
      <c r="E42" s="86">
        <f>SUM(E40:E41)</f>
        <v>14</v>
      </c>
      <c r="F42" s="86">
        <f>SUM(F40:F41)</f>
        <v>14</v>
      </c>
      <c r="G42" s="230"/>
      <c r="H42" s="63">
        <f>SUM(H40:H41)</f>
        <v>374</v>
      </c>
      <c r="I42" s="64">
        <f>SUM(I40:I41)</f>
        <v>13</v>
      </c>
      <c r="J42" s="231"/>
      <c r="K42" s="102">
        <f>H42-A42</f>
        <v>1</v>
      </c>
      <c r="L42" s="103">
        <f>SUM(-K42/A42*100)</f>
        <v>-0.26809651474530832</v>
      </c>
      <c r="M42" s="232"/>
      <c r="N42" s="108">
        <f>SUM(N40:N41)</f>
        <v>3</v>
      </c>
      <c r="O42" s="145">
        <f>SUM(O40:O41)</f>
        <v>0</v>
      </c>
      <c r="P42" s="134"/>
      <c r="Q42" s="94">
        <f>SUM(Q40:Q41)</f>
        <v>7</v>
      </c>
      <c r="R42" s="145">
        <f>SUM(R40:R41)</f>
        <v>0</v>
      </c>
      <c r="S42" s="95">
        <f>SUM(S40:S41)</f>
        <v>2</v>
      </c>
      <c r="T42" s="145">
        <f>SUM(T40:T41)</f>
        <v>0</v>
      </c>
      <c r="U42" s="141"/>
      <c r="V42" s="86">
        <f>SUM(V40:V41)</f>
        <v>0</v>
      </c>
      <c r="W42" s="232"/>
      <c r="X42" s="87">
        <f>SUM(X40,X41)/2</f>
        <v>56.5</v>
      </c>
      <c r="Y42" s="87">
        <f>SUM(Y40,Y41)/2</f>
        <v>4</v>
      </c>
      <c r="Z42" s="231"/>
      <c r="AA42" s="108">
        <v>53</v>
      </c>
      <c r="AB42" s="115">
        <v>2</v>
      </c>
      <c r="AC42" s="116">
        <v>51</v>
      </c>
      <c r="AD42" s="231"/>
    </row>
    <row r="43" spans="1:30" s="177" customFormat="1" ht="12.75" customHeight="1" x14ac:dyDescent="0.2">
      <c r="A43" s="233"/>
      <c r="B43" s="234"/>
      <c r="C43" s="235"/>
      <c r="D43" s="236"/>
      <c r="E43" s="157"/>
      <c r="F43" s="157"/>
      <c r="G43" s="236"/>
      <c r="H43" s="233"/>
      <c r="I43" s="234"/>
      <c r="J43" s="234"/>
      <c r="K43" s="237"/>
      <c r="L43" s="238"/>
      <c r="M43" s="239"/>
      <c r="N43" s="240"/>
      <c r="O43" s="240"/>
      <c r="P43" s="241"/>
      <c r="Q43" s="234"/>
      <c r="R43" s="240"/>
      <c r="S43" s="242"/>
      <c r="T43" s="240"/>
      <c r="U43" s="241"/>
      <c r="V43" s="240"/>
      <c r="W43" s="239"/>
      <c r="X43" s="234"/>
      <c r="Y43" s="238"/>
      <c r="Z43" s="234"/>
      <c r="AA43" s="240"/>
      <c r="AB43" s="240"/>
      <c r="AC43" s="240"/>
      <c r="AD43" s="234"/>
    </row>
    <row r="44" spans="1:30" ht="27.75" customHeight="1" x14ac:dyDescent="0.2">
      <c r="A44" s="243">
        <v>61</v>
      </c>
      <c r="B44" s="244">
        <v>14</v>
      </c>
      <c r="C44" s="200"/>
      <c r="D44" s="245" t="s">
        <v>54</v>
      </c>
      <c r="E44" s="158">
        <v>3</v>
      </c>
      <c r="F44" s="158">
        <v>3</v>
      </c>
      <c r="G44" s="203"/>
      <c r="H44" s="243">
        <v>60</v>
      </c>
      <c r="I44" s="244">
        <v>14</v>
      </c>
      <c r="J44" s="204"/>
      <c r="K44" s="247">
        <f>H44-A44</f>
        <v>-1</v>
      </c>
      <c r="L44" s="248">
        <v>1.6</v>
      </c>
      <c r="M44" s="192"/>
      <c r="N44" s="54">
        <v>0</v>
      </c>
      <c r="O44" s="249">
        <v>0</v>
      </c>
      <c r="P44" s="136"/>
      <c r="Q44" s="261">
        <v>0</v>
      </c>
      <c r="R44" s="249">
        <v>0</v>
      </c>
      <c r="S44" s="262">
        <v>2</v>
      </c>
      <c r="T44" s="249">
        <v>0</v>
      </c>
      <c r="U44" s="138"/>
      <c r="V44" s="256">
        <v>0</v>
      </c>
      <c r="W44" s="192"/>
      <c r="X44" s="246">
        <v>76</v>
      </c>
      <c r="Y44" s="244">
        <v>28</v>
      </c>
      <c r="Z44" s="204"/>
      <c r="AA44" s="255" t="s">
        <v>76</v>
      </c>
      <c r="AB44" s="297" t="s">
        <v>76</v>
      </c>
      <c r="AC44" s="252" t="s">
        <v>76</v>
      </c>
      <c r="AD44" s="204"/>
    </row>
    <row r="45" spans="1:30" s="177" customFormat="1" ht="12.75" customHeight="1" x14ac:dyDescent="0.2">
      <c r="A45" s="233"/>
      <c r="B45" s="234"/>
      <c r="C45" s="235"/>
      <c r="D45" s="236"/>
      <c r="E45" s="157"/>
      <c r="F45" s="157"/>
      <c r="G45" s="236"/>
      <c r="H45" s="233"/>
      <c r="I45" s="234"/>
      <c r="J45" s="234"/>
      <c r="K45" s="237"/>
      <c r="L45" s="238"/>
      <c r="M45" s="239"/>
      <c r="N45" s="240"/>
      <c r="O45" s="240"/>
      <c r="P45" s="241"/>
      <c r="Q45" s="234"/>
      <c r="R45" s="240"/>
      <c r="S45" s="242"/>
      <c r="T45" s="240"/>
      <c r="U45" s="241"/>
      <c r="V45" s="240"/>
      <c r="W45" s="239"/>
      <c r="X45" s="234"/>
      <c r="Y45" s="238"/>
      <c r="Z45" s="234"/>
      <c r="AA45" s="240"/>
      <c r="AB45" s="240"/>
      <c r="AC45" s="240"/>
      <c r="AD45" s="234"/>
    </row>
    <row r="46" spans="1:30" ht="27.75" customHeight="1" x14ac:dyDescent="0.2">
      <c r="A46" s="243">
        <v>162</v>
      </c>
      <c r="B46" s="244">
        <v>32</v>
      </c>
      <c r="C46" s="200"/>
      <c r="D46" s="245" t="s">
        <v>55</v>
      </c>
      <c r="E46" s="158">
        <v>6</v>
      </c>
      <c r="F46" s="158">
        <v>6</v>
      </c>
      <c r="G46" s="203"/>
      <c r="H46" s="243">
        <v>158</v>
      </c>
      <c r="I46" s="244">
        <v>33</v>
      </c>
      <c r="J46" s="204"/>
      <c r="K46" s="247">
        <f>H46-A46</f>
        <v>-4</v>
      </c>
      <c r="L46" s="248">
        <f>SUM(-K46/A46*100)</f>
        <v>2.4691358024691357</v>
      </c>
      <c r="M46" s="192"/>
      <c r="N46" s="54">
        <v>1</v>
      </c>
      <c r="O46" s="249">
        <v>0</v>
      </c>
      <c r="P46" s="136"/>
      <c r="Q46" s="261">
        <v>4</v>
      </c>
      <c r="R46" s="249">
        <v>0</v>
      </c>
      <c r="S46" s="262">
        <v>1</v>
      </c>
      <c r="T46" s="249">
        <v>0</v>
      </c>
      <c r="U46" s="138"/>
      <c r="V46" s="256">
        <v>0</v>
      </c>
      <c r="W46" s="192"/>
      <c r="X46" s="246">
        <v>68</v>
      </c>
      <c r="Y46" s="244">
        <v>15</v>
      </c>
      <c r="Z46" s="204"/>
      <c r="AA46" s="255" t="s">
        <v>76</v>
      </c>
      <c r="AB46" s="249">
        <v>9</v>
      </c>
      <c r="AC46" s="256">
        <v>64</v>
      </c>
      <c r="AD46" s="204"/>
    </row>
    <row r="47" spans="1:30" s="177" customFormat="1" ht="12.75" customHeight="1" x14ac:dyDescent="0.2">
      <c r="A47" s="233"/>
      <c r="B47" s="234"/>
      <c r="C47" s="235"/>
      <c r="D47" s="236"/>
      <c r="E47" s="157"/>
      <c r="F47" s="157"/>
      <c r="G47" s="236"/>
      <c r="H47" s="233"/>
      <c r="I47" s="234"/>
      <c r="J47" s="234"/>
      <c r="K47" s="237"/>
      <c r="L47" s="238"/>
      <c r="M47" s="239"/>
      <c r="N47" s="240"/>
      <c r="O47" s="240"/>
      <c r="P47" s="241"/>
      <c r="Q47" s="234"/>
      <c r="R47" s="240"/>
      <c r="S47" s="242"/>
      <c r="T47" s="240"/>
      <c r="U47" s="241"/>
      <c r="V47" s="240"/>
      <c r="W47" s="239"/>
      <c r="X47" s="234"/>
      <c r="Y47" s="238"/>
      <c r="Z47" s="234"/>
      <c r="AA47" s="240"/>
      <c r="AB47" s="240"/>
      <c r="AC47" s="240"/>
      <c r="AD47" s="234"/>
    </row>
    <row r="48" spans="1:30" ht="27.75" customHeight="1" x14ac:dyDescent="0.2">
      <c r="A48" s="243">
        <v>112</v>
      </c>
      <c r="B48" s="244">
        <v>0</v>
      </c>
      <c r="C48" s="200"/>
      <c r="D48" s="245" t="s">
        <v>56</v>
      </c>
      <c r="E48" s="158">
        <v>4</v>
      </c>
      <c r="F48" s="158">
        <v>4</v>
      </c>
      <c r="G48" s="203"/>
      <c r="H48" s="243">
        <v>112</v>
      </c>
      <c r="I48" s="244">
        <v>1</v>
      </c>
      <c r="J48" s="204"/>
      <c r="K48" s="247">
        <f>H48-A48</f>
        <v>0</v>
      </c>
      <c r="L48" s="248">
        <v>-0.9</v>
      </c>
      <c r="M48" s="192"/>
      <c r="N48" s="54">
        <v>2</v>
      </c>
      <c r="O48" s="249">
        <v>1</v>
      </c>
      <c r="P48" s="136"/>
      <c r="Q48" s="261">
        <v>1</v>
      </c>
      <c r="R48" s="249">
        <v>0</v>
      </c>
      <c r="S48" s="262">
        <v>0</v>
      </c>
      <c r="T48" s="249">
        <v>0</v>
      </c>
      <c r="U48" s="138"/>
      <c r="V48" s="256">
        <v>0</v>
      </c>
      <c r="W48" s="192"/>
      <c r="X48" s="246">
        <v>61</v>
      </c>
      <c r="Y48" s="244">
        <v>15</v>
      </c>
      <c r="Z48" s="204"/>
      <c r="AA48" s="263">
        <v>55</v>
      </c>
      <c r="AB48" s="249">
        <v>8</v>
      </c>
      <c r="AC48" s="256">
        <v>61</v>
      </c>
      <c r="AD48" s="204"/>
    </row>
    <row r="49" spans="1:30" s="177" customFormat="1" ht="12.75" customHeight="1" thickBot="1" x14ac:dyDescent="0.25">
      <c r="A49" s="233"/>
      <c r="B49" s="234"/>
      <c r="C49" s="235"/>
      <c r="D49" s="236"/>
      <c r="E49" s="157"/>
      <c r="F49" s="157"/>
      <c r="G49" s="236"/>
      <c r="H49" s="233"/>
      <c r="I49" s="234"/>
      <c r="J49" s="234"/>
      <c r="K49" s="237"/>
      <c r="L49" s="238"/>
      <c r="M49" s="239"/>
      <c r="N49" s="240"/>
      <c r="O49" s="240"/>
      <c r="P49" s="241"/>
      <c r="Q49" s="234"/>
      <c r="R49" s="240"/>
      <c r="S49" s="242"/>
      <c r="T49" s="240"/>
      <c r="U49" s="241"/>
      <c r="V49" s="240"/>
      <c r="W49" s="239"/>
      <c r="X49" s="234"/>
      <c r="Y49" s="238"/>
      <c r="Z49" s="234"/>
      <c r="AA49" s="240"/>
      <c r="AB49" s="240"/>
      <c r="AC49" s="240"/>
      <c r="AD49" s="234"/>
    </row>
    <row r="50" spans="1:30" s="275" customFormat="1" ht="22.5" customHeight="1" thickBot="1" x14ac:dyDescent="0.25">
      <c r="A50" s="173">
        <f>SUM(A28,A30,A36,A38,A42,A44,A46,A48)</f>
        <v>8942</v>
      </c>
      <c r="B50" s="174">
        <f>SUM(B28,B30,B36,B38,B42,B44,B46,B48)</f>
        <v>728</v>
      </c>
      <c r="C50" s="264"/>
      <c r="D50" s="124" t="s">
        <v>52</v>
      </c>
      <c r="E50" s="168">
        <f>SUM(E48,E46,E44,E42,E38,E36,E30,E28)</f>
        <v>314</v>
      </c>
      <c r="F50" s="169">
        <f>SUM(F48,F46,F44,F42,F38,F36,F30,F28)</f>
        <v>314</v>
      </c>
      <c r="G50" s="159"/>
      <c r="H50" s="168">
        <f>SUM(H48,H46,H44,H42,H38,H36,H30,H28)</f>
        <v>8832</v>
      </c>
      <c r="I50" s="169">
        <f>SUM(I48,I46,I44,I42,I38,I36,I30,I28)</f>
        <v>718</v>
      </c>
      <c r="J50" s="265"/>
      <c r="K50" s="170">
        <f>SUM(K48,K46,K44,K42,K38,K36,K30,K28)</f>
        <v>-110</v>
      </c>
      <c r="L50" s="171">
        <f>SUM(-K50/A50*100)</f>
        <v>1.2301498546186536</v>
      </c>
      <c r="M50" s="268"/>
      <c r="N50" s="168">
        <f>SUM(N48,N46,N44,N42,N38,N36,N30,N28)</f>
        <v>116</v>
      </c>
      <c r="O50" s="172">
        <f>SUM(O48,O46,O44,O42,O38,O36,O30,O28)</f>
        <v>12</v>
      </c>
      <c r="P50" s="137" t="s">
        <v>0</v>
      </c>
      <c r="Q50" s="172">
        <f>SUM(Q48,Q46,Q44,Q42,Q38,Q36,Q30,Q28)</f>
        <v>152</v>
      </c>
      <c r="R50" s="172">
        <f>SUM(R48,R46,R44,R42,R38,R36,R30,R28)</f>
        <v>0</v>
      </c>
      <c r="S50" s="172">
        <f>SUM(S48,S46,S44,S42,S38,S36,S30,S28)</f>
        <v>73</v>
      </c>
      <c r="T50" s="172">
        <f>SUM(T48,T46,T44,T42,T38,T36,T30,T28)</f>
        <v>5</v>
      </c>
      <c r="U50" s="137" t="s">
        <v>0</v>
      </c>
      <c r="V50" s="169">
        <f>SUM(V48,V46,V44,V42,V38,V36,V30,V28)</f>
        <v>14</v>
      </c>
      <c r="W50" s="268"/>
      <c r="X50" s="168">
        <v>70</v>
      </c>
      <c r="Y50" s="169">
        <v>20</v>
      </c>
      <c r="Z50" s="265"/>
      <c r="AA50" s="168">
        <v>53</v>
      </c>
      <c r="AB50" s="172">
        <v>10</v>
      </c>
      <c r="AC50" s="169">
        <v>61</v>
      </c>
      <c r="AD50" s="274"/>
    </row>
    <row r="51" spans="1:30" s="182" customFormat="1" x14ac:dyDescent="0.2">
      <c r="A51" s="276"/>
      <c r="B51" s="277"/>
      <c r="C51" s="278"/>
      <c r="D51" s="279"/>
      <c r="E51" s="277"/>
      <c r="F51" s="279"/>
      <c r="G51" s="280"/>
      <c r="H51" s="276"/>
      <c r="I51" s="281"/>
      <c r="J51" s="281"/>
      <c r="K51" s="282" t="s">
        <v>30</v>
      </c>
      <c r="L51" s="283" t="s">
        <v>0</v>
      </c>
      <c r="M51" s="284"/>
      <c r="N51" s="285"/>
      <c r="O51" s="285"/>
      <c r="P51" s="285"/>
      <c r="Q51" s="285"/>
      <c r="R51" s="285"/>
      <c r="S51" s="285"/>
      <c r="T51" s="285"/>
      <c r="U51" s="285"/>
      <c r="V51" s="285"/>
      <c r="W51" s="284"/>
      <c r="X51" s="276" t="s">
        <v>31</v>
      </c>
      <c r="Y51" s="286" t="s">
        <v>31</v>
      </c>
      <c r="Z51" s="281"/>
      <c r="AA51" s="288" t="s">
        <v>32</v>
      </c>
      <c r="AB51" s="288"/>
      <c r="AC51" s="288"/>
      <c r="AD51" s="281"/>
    </row>
    <row r="52" spans="1:30" s="182" customFormat="1" x14ac:dyDescent="0.2">
      <c r="A52" s="276"/>
      <c r="B52" s="277"/>
      <c r="C52" s="277"/>
      <c r="D52" s="279"/>
      <c r="E52" s="277"/>
      <c r="F52" s="279"/>
      <c r="G52" s="279"/>
      <c r="H52" s="276"/>
      <c r="I52" s="281"/>
      <c r="J52" s="281"/>
      <c r="K52" s="599" t="s">
        <v>33</v>
      </c>
      <c r="L52" s="599"/>
      <c r="M52" s="284"/>
      <c r="N52" s="285"/>
      <c r="O52" s="285"/>
      <c r="P52" s="285"/>
      <c r="Q52" s="285"/>
      <c r="R52" s="285"/>
      <c r="S52" s="285"/>
      <c r="T52" s="285"/>
      <c r="U52" s="285"/>
      <c r="V52" s="285"/>
      <c r="W52" s="284"/>
      <c r="X52" s="289"/>
      <c r="Y52" s="286"/>
      <c r="Z52" s="281"/>
      <c r="AA52" s="290" t="s">
        <v>34</v>
      </c>
      <c r="AB52" s="290"/>
      <c r="AC52" s="290"/>
      <c r="AD52" s="281"/>
    </row>
    <row r="53" spans="1:30" x14ac:dyDescent="0.2">
      <c r="K53" s="291" t="s">
        <v>0</v>
      </c>
    </row>
  </sheetData>
  <mergeCells count="8">
    <mergeCell ref="K52:L52"/>
    <mergeCell ref="D6:D7"/>
    <mergeCell ref="K6:L6"/>
    <mergeCell ref="X6:AC6"/>
    <mergeCell ref="W5:AD5"/>
    <mergeCell ref="H6:I6"/>
    <mergeCell ref="E6:F6"/>
    <mergeCell ref="N6:V6"/>
  </mergeCells>
  <pageMargins left="0.23622047244094491" right="0.23622047244094491" top="1.1417322834645669" bottom="0.35433070866141736" header="0.31496062992125984" footer="0"/>
  <pageSetup paperSize="9" scale="55" orientation="portrait" r:id="rId1"/>
  <headerFooter>
    <oddHeader>&amp;C&amp;"Arial,Bold"&amp;18Whole Association Summary Membership Full Year 2018-2019</oddHeader>
    <oddFooter>&amp;R&amp;F&amp;D</oddFooter>
  </headerFooter>
  <rowBreaks count="1" manualBreakCount="1">
    <brk id="30" max="16383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5682A-3FFA-427C-B917-2A552CBDDECD}">
  <dimension ref="A1:AG52"/>
  <sheetViews>
    <sheetView workbookViewId="0">
      <pane ySplit="8" topLeftCell="A42" activePane="bottomLeft" state="frozen"/>
      <selection pane="bottomLeft" activeCell="Q49" sqref="Q49"/>
    </sheetView>
  </sheetViews>
  <sheetFormatPr defaultRowHeight="12.75" x14ac:dyDescent="0.2"/>
  <cols>
    <col min="1" max="1" width="9.83203125" style="176" customWidth="1"/>
    <col min="2" max="2" width="5.1640625" style="176" customWidth="1"/>
    <col min="3" max="3" width="1.6640625" style="176" customWidth="1"/>
    <col min="4" max="4" width="38.83203125" style="176" customWidth="1"/>
    <col min="5" max="5" width="9.6640625" style="176" customWidth="1"/>
    <col min="6" max="6" width="10.1640625" style="176" customWidth="1"/>
    <col min="7" max="7" width="1.83203125" style="176" customWidth="1"/>
    <col min="8" max="8" width="6.6640625" style="176" customWidth="1"/>
    <col min="9" max="9" width="5.1640625" style="176" customWidth="1"/>
    <col min="10" max="10" width="1.6640625" style="176" customWidth="1"/>
    <col min="11" max="11" width="5.33203125" style="176" customWidth="1"/>
    <col min="12" max="12" width="5.83203125" style="176" customWidth="1"/>
    <col min="13" max="13" width="3.5" style="176" customWidth="1"/>
    <col min="14" max="22" width="5.5" style="176" customWidth="1"/>
    <col min="23" max="23" width="3.5" style="176" customWidth="1"/>
    <col min="24" max="24" width="6.33203125" style="176" customWidth="1"/>
    <col min="25" max="25" width="7" style="176" customWidth="1"/>
    <col min="26" max="26" width="1.5" style="176" customWidth="1"/>
    <col min="27" max="27" width="9.83203125" style="176" customWidth="1"/>
    <col min="28" max="28" width="8.1640625" style="176" customWidth="1"/>
    <col min="29" max="29" width="6.6640625" style="176" customWidth="1"/>
    <col min="30" max="30" width="1.5" style="176" customWidth="1"/>
    <col min="31" max="16384" width="9.33203125" style="176"/>
  </cols>
  <sheetData>
    <row r="1" spans="1:32" ht="24.75" customHeight="1" x14ac:dyDescent="0.2">
      <c r="A1" s="175" t="s">
        <v>83</v>
      </c>
    </row>
    <row r="2" spans="1:32" x14ac:dyDescent="0.2">
      <c r="A2" s="177" t="s">
        <v>39</v>
      </c>
    </row>
    <row r="3" spans="1:32" x14ac:dyDescent="0.2">
      <c r="A3" s="177" t="s">
        <v>48</v>
      </c>
    </row>
    <row r="4" spans="1:32" x14ac:dyDescent="0.2">
      <c r="A4" s="177"/>
    </row>
    <row r="5" spans="1:32" ht="12.75" customHeight="1" x14ac:dyDescent="0.2">
      <c r="A5" s="178"/>
      <c r="B5" s="178"/>
      <c r="C5" s="178"/>
      <c r="D5" s="178"/>
      <c r="E5" s="178"/>
      <c r="F5" s="178"/>
      <c r="G5" s="178"/>
      <c r="H5" s="178"/>
      <c r="I5" s="178"/>
      <c r="J5" s="178"/>
      <c r="K5" s="179"/>
      <c r="L5" s="179"/>
      <c r="M5" s="178"/>
      <c r="N5" s="179"/>
      <c r="O5" s="179"/>
      <c r="P5" s="179"/>
      <c r="Q5" s="179"/>
      <c r="R5" s="179"/>
      <c r="S5" s="179"/>
      <c r="T5" s="179"/>
      <c r="U5" s="179"/>
      <c r="V5" s="179"/>
      <c r="W5" s="582" t="s">
        <v>50</v>
      </c>
      <c r="X5" s="582"/>
      <c r="Y5" s="582"/>
      <c r="Z5" s="582"/>
      <c r="AA5" s="582"/>
      <c r="AB5" s="582"/>
      <c r="AC5" s="582"/>
      <c r="AD5" s="582"/>
    </row>
    <row r="6" spans="1:32" s="182" customFormat="1" ht="30" customHeight="1" x14ac:dyDescent="0.2">
      <c r="A6" s="180" t="s">
        <v>77</v>
      </c>
      <c r="B6" s="181"/>
      <c r="C6" s="30"/>
      <c r="D6" s="600" t="s">
        <v>70</v>
      </c>
      <c r="E6" s="612" t="s">
        <v>71</v>
      </c>
      <c r="F6" s="613"/>
      <c r="G6" s="31"/>
      <c r="H6" s="612" t="s">
        <v>78</v>
      </c>
      <c r="I6" s="613"/>
      <c r="J6" s="30"/>
      <c r="K6" s="606" t="s">
        <v>37</v>
      </c>
      <c r="L6" s="607"/>
      <c r="M6" s="32"/>
      <c r="N6" s="593" t="s">
        <v>79</v>
      </c>
      <c r="O6" s="594"/>
      <c r="P6" s="594"/>
      <c r="Q6" s="594"/>
      <c r="R6" s="594"/>
      <c r="S6" s="594"/>
      <c r="T6" s="594"/>
      <c r="U6" s="594"/>
      <c r="V6" s="595"/>
      <c r="W6" s="32"/>
      <c r="X6" s="596" t="s">
        <v>69</v>
      </c>
      <c r="Y6" s="609"/>
      <c r="Z6" s="610"/>
      <c r="AA6" s="610"/>
      <c r="AB6" s="610"/>
      <c r="AC6" s="610"/>
      <c r="AD6" s="30"/>
    </row>
    <row r="7" spans="1:32" s="182" customFormat="1" ht="63.75" x14ac:dyDescent="0.2">
      <c r="A7" s="183" t="s">
        <v>19</v>
      </c>
      <c r="B7" s="184" t="s">
        <v>47</v>
      </c>
      <c r="C7" s="185"/>
      <c r="D7" s="611"/>
      <c r="E7" s="186" t="s">
        <v>77</v>
      </c>
      <c r="F7" s="186" t="s">
        <v>78</v>
      </c>
      <c r="G7" s="187"/>
      <c r="H7" s="188" t="s">
        <v>20</v>
      </c>
      <c r="I7" s="184" t="s">
        <v>47</v>
      </c>
      <c r="J7" s="189"/>
      <c r="K7" s="190" t="s">
        <v>38</v>
      </c>
      <c r="L7" s="191" t="s">
        <v>18</v>
      </c>
      <c r="M7" s="192"/>
      <c r="N7" s="46" t="s">
        <v>21</v>
      </c>
      <c r="O7" s="193" t="s">
        <v>22</v>
      </c>
      <c r="P7" s="194" t="s">
        <v>23</v>
      </c>
      <c r="Q7" s="48" t="s">
        <v>24</v>
      </c>
      <c r="R7" s="193" t="s">
        <v>25</v>
      </c>
      <c r="S7" s="48" t="s">
        <v>26</v>
      </c>
      <c r="T7" s="193" t="s">
        <v>27</v>
      </c>
      <c r="U7" s="143" t="s">
        <v>28</v>
      </c>
      <c r="V7" s="49" t="s">
        <v>29</v>
      </c>
      <c r="W7" s="192"/>
      <c r="X7" s="195" t="s">
        <v>64</v>
      </c>
      <c r="Y7" s="195" t="s">
        <v>51</v>
      </c>
      <c r="Z7" s="189"/>
      <c r="AA7" s="195" t="s">
        <v>65</v>
      </c>
      <c r="AB7" s="195" t="s">
        <v>49</v>
      </c>
      <c r="AC7" s="195" t="s">
        <v>66</v>
      </c>
      <c r="AD7" s="189"/>
    </row>
    <row r="8" spans="1:32" s="182" customFormat="1" x14ac:dyDescent="0.2">
      <c r="A8" s="33"/>
      <c r="B8" s="185"/>
      <c r="C8" s="185"/>
      <c r="D8" s="187"/>
      <c r="E8" s="185"/>
      <c r="F8" s="187"/>
      <c r="G8" s="187"/>
      <c r="H8" s="189"/>
      <c r="I8" s="189"/>
      <c r="J8" s="189"/>
      <c r="K8" s="196"/>
      <c r="L8" s="197"/>
      <c r="M8" s="192"/>
      <c r="N8" s="24"/>
      <c r="O8" s="198"/>
      <c r="P8" s="198"/>
      <c r="Q8" s="23"/>
      <c r="R8" s="198"/>
      <c r="S8" s="23"/>
      <c r="T8" s="198"/>
      <c r="U8" s="23"/>
      <c r="V8" s="25"/>
      <c r="W8" s="192"/>
      <c r="X8" s="187"/>
      <c r="Y8" s="187"/>
      <c r="Z8" s="189"/>
      <c r="AA8" s="185"/>
      <c r="AB8" s="185"/>
      <c r="AC8" s="185"/>
      <c r="AD8" s="189"/>
    </row>
    <row r="9" spans="1:32" ht="21.75" customHeight="1" x14ac:dyDescent="0.2">
      <c r="A9" s="60">
        <v>223</v>
      </c>
      <c r="B9" s="199">
        <v>36</v>
      </c>
      <c r="C9" s="200"/>
      <c r="D9" s="201" t="s">
        <v>1</v>
      </c>
      <c r="E9" s="202">
        <v>9</v>
      </c>
      <c r="F9" s="155">
        <v>9</v>
      </c>
      <c r="G9" s="203"/>
      <c r="H9" s="60">
        <v>220</v>
      </c>
      <c r="I9" s="199">
        <v>34</v>
      </c>
      <c r="J9" s="204"/>
      <c r="K9" s="205">
        <f t="shared" ref="K9:K28" si="0">H9-A9</f>
        <v>-3</v>
      </c>
      <c r="L9" s="206">
        <f t="shared" ref="L9:L28" si="1">SUM(-K9/A9*100)</f>
        <v>1.3452914798206279</v>
      </c>
      <c r="M9" s="192"/>
      <c r="N9" s="80">
        <v>7</v>
      </c>
      <c r="O9" s="207">
        <v>0</v>
      </c>
      <c r="P9" s="132"/>
      <c r="Q9" s="208">
        <v>4</v>
      </c>
      <c r="R9" s="207">
        <v>0</v>
      </c>
      <c r="S9" s="209">
        <v>7</v>
      </c>
      <c r="T9" s="207">
        <v>3</v>
      </c>
      <c r="U9" s="132"/>
      <c r="V9" s="210">
        <v>1</v>
      </c>
      <c r="W9" s="192"/>
      <c r="X9" s="202">
        <v>73</v>
      </c>
      <c r="Y9" s="199">
        <v>21.8</v>
      </c>
      <c r="Z9" s="204"/>
      <c r="AA9" s="202">
        <v>48</v>
      </c>
      <c r="AB9" s="211">
        <v>16</v>
      </c>
      <c r="AC9" s="199">
        <v>68</v>
      </c>
      <c r="AD9" s="204"/>
      <c r="AF9" s="212" t="s">
        <v>0</v>
      </c>
    </row>
    <row r="10" spans="1:32" ht="21.75" customHeight="1" x14ac:dyDescent="0.2">
      <c r="A10" s="44">
        <v>462</v>
      </c>
      <c r="B10" s="213">
        <v>35</v>
      </c>
      <c r="C10" s="200"/>
      <c r="D10" s="214" t="s">
        <v>2</v>
      </c>
      <c r="E10" s="215">
        <v>15</v>
      </c>
      <c r="F10" s="156">
        <v>15</v>
      </c>
      <c r="G10" s="203"/>
      <c r="H10" s="44">
        <v>447</v>
      </c>
      <c r="I10" s="213">
        <v>36</v>
      </c>
      <c r="J10" s="204"/>
      <c r="K10" s="216">
        <f t="shared" si="0"/>
        <v>-15</v>
      </c>
      <c r="L10" s="217">
        <f t="shared" si="1"/>
        <v>3.2467532467532463</v>
      </c>
      <c r="M10" s="192"/>
      <c r="N10" s="38">
        <v>13</v>
      </c>
      <c r="O10" s="218">
        <v>4</v>
      </c>
      <c r="P10" s="219"/>
      <c r="Q10" s="220">
        <v>19</v>
      </c>
      <c r="R10" s="218">
        <v>0</v>
      </c>
      <c r="S10" s="221">
        <v>8</v>
      </c>
      <c r="T10" s="218">
        <v>0</v>
      </c>
      <c r="U10" s="219"/>
      <c r="V10" s="222">
        <v>4</v>
      </c>
      <c r="W10" s="192"/>
      <c r="X10" s="215">
        <v>68</v>
      </c>
      <c r="Y10" s="213">
        <v>19.2</v>
      </c>
      <c r="Z10" s="204"/>
      <c r="AA10" s="215">
        <v>53</v>
      </c>
      <c r="AB10" s="223">
        <v>10</v>
      </c>
      <c r="AC10" s="213">
        <v>62</v>
      </c>
      <c r="AD10" s="204"/>
    </row>
    <row r="11" spans="1:32" ht="21.75" customHeight="1" x14ac:dyDescent="0.2">
      <c r="A11" s="44">
        <v>269</v>
      </c>
      <c r="B11" s="213">
        <v>19</v>
      </c>
      <c r="C11" s="200"/>
      <c r="D11" s="214" t="s">
        <v>35</v>
      </c>
      <c r="E11" s="215">
        <v>10</v>
      </c>
      <c r="F11" s="156">
        <v>10</v>
      </c>
      <c r="G11" s="203"/>
      <c r="H11" s="44">
        <v>262</v>
      </c>
      <c r="I11" s="213">
        <v>18</v>
      </c>
      <c r="J11" s="204"/>
      <c r="K11" s="216">
        <f t="shared" si="0"/>
        <v>-7</v>
      </c>
      <c r="L11" s="217">
        <f t="shared" si="1"/>
        <v>2.6022304832713754</v>
      </c>
      <c r="M11" s="192"/>
      <c r="N11" s="38">
        <v>8</v>
      </c>
      <c r="O11" s="218">
        <v>1</v>
      </c>
      <c r="P11" s="219"/>
      <c r="Q11" s="224">
        <v>8</v>
      </c>
      <c r="R11" s="218">
        <v>0</v>
      </c>
      <c r="S11" s="221">
        <v>7</v>
      </c>
      <c r="T11" s="218">
        <v>0</v>
      </c>
      <c r="U11" s="219"/>
      <c r="V11" s="222">
        <v>0</v>
      </c>
      <c r="W11" s="192"/>
      <c r="X11" s="215">
        <v>70</v>
      </c>
      <c r="Y11" s="213">
        <v>23.1</v>
      </c>
      <c r="Z11" s="204"/>
      <c r="AA11" s="215">
        <v>52</v>
      </c>
      <c r="AB11" s="223">
        <v>22</v>
      </c>
      <c r="AC11" s="213">
        <v>72</v>
      </c>
      <c r="AD11" s="204"/>
    </row>
    <row r="12" spans="1:32" ht="21.75" customHeight="1" x14ac:dyDescent="0.2">
      <c r="A12" s="44">
        <v>162</v>
      </c>
      <c r="B12" s="213">
        <v>27</v>
      </c>
      <c r="C12" s="200"/>
      <c r="D12" s="214" t="s">
        <v>36</v>
      </c>
      <c r="E12" s="215">
        <v>7</v>
      </c>
      <c r="F12" s="156">
        <v>7</v>
      </c>
      <c r="G12" s="203"/>
      <c r="H12" s="44">
        <v>161</v>
      </c>
      <c r="I12" s="213">
        <v>29</v>
      </c>
      <c r="J12" s="204"/>
      <c r="K12" s="216">
        <f t="shared" si="0"/>
        <v>-1</v>
      </c>
      <c r="L12" s="217">
        <f t="shared" si="1"/>
        <v>0.61728395061728392</v>
      </c>
      <c r="M12" s="192"/>
      <c r="N12" s="38">
        <v>3</v>
      </c>
      <c r="O12" s="218">
        <v>2</v>
      </c>
      <c r="P12" s="219"/>
      <c r="Q12" s="224">
        <v>0</v>
      </c>
      <c r="R12" s="218">
        <v>0</v>
      </c>
      <c r="S12" s="221">
        <v>3</v>
      </c>
      <c r="T12" s="218">
        <v>0</v>
      </c>
      <c r="U12" s="219"/>
      <c r="V12" s="222">
        <v>0</v>
      </c>
      <c r="W12" s="192"/>
      <c r="X12" s="215">
        <v>69</v>
      </c>
      <c r="Y12" s="213">
        <v>20.5</v>
      </c>
      <c r="Z12" s="204"/>
      <c r="AA12" s="215">
        <v>66</v>
      </c>
      <c r="AB12" s="225" t="s">
        <v>76</v>
      </c>
      <c r="AC12" s="226" t="s">
        <v>76</v>
      </c>
      <c r="AD12" s="204"/>
    </row>
    <row r="13" spans="1:32" ht="21.75" customHeight="1" x14ac:dyDescent="0.2">
      <c r="A13" s="44">
        <v>345</v>
      </c>
      <c r="B13" s="213">
        <v>16</v>
      </c>
      <c r="C13" s="200"/>
      <c r="D13" s="214" t="s">
        <v>3</v>
      </c>
      <c r="E13" s="215">
        <v>10</v>
      </c>
      <c r="F13" s="156">
        <v>10</v>
      </c>
      <c r="G13" s="203"/>
      <c r="H13" s="44">
        <v>334</v>
      </c>
      <c r="I13" s="213">
        <v>16</v>
      </c>
      <c r="J13" s="204"/>
      <c r="K13" s="216">
        <f t="shared" si="0"/>
        <v>-11</v>
      </c>
      <c r="L13" s="217">
        <f t="shared" si="1"/>
        <v>3.1884057971014492</v>
      </c>
      <c r="M13" s="192"/>
      <c r="N13" s="38">
        <v>10</v>
      </c>
      <c r="O13" s="218">
        <v>1</v>
      </c>
      <c r="P13" s="219"/>
      <c r="Q13" s="220">
        <v>11</v>
      </c>
      <c r="R13" s="218">
        <v>0</v>
      </c>
      <c r="S13" s="221">
        <v>10</v>
      </c>
      <c r="T13" s="218">
        <v>0</v>
      </c>
      <c r="U13" s="219"/>
      <c r="V13" s="222">
        <v>1</v>
      </c>
      <c r="W13" s="192"/>
      <c r="X13" s="215">
        <v>71</v>
      </c>
      <c r="Y13" s="213">
        <v>20.399999999999999</v>
      </c>
      <c r="Z13" s="204"/>
      <c r="AA13" s="215">
        <v>53</v>
      </c>
      <c r="AB13" s="223">
        <v>12</v>
      </c>
      <c r="AC13" s="213">
        <v>65</v>
      </c>
      <c r="AD13" s="204"/>
    </row>
    <row r="14" spans="1:32" ht="21.75" customHeight="1" x14ac:dyDescent="0.2">
      <c r="A14" s="44">
        <v>368</v>
      </c>
      <c r="B14" s="213">
        <v>44</v>
      </c>
      <c r="C14" s="200"/>
      <c r="D14" s="214" t="s">
        <v>4</v>
      </c>
      <c r="E14" s="215">
        <v>17</v>
      </c>
      <c r="F14" s="156">
        <v>17</v>
      </c>
      <c r="G14" s="203"/>
      <c r="H14" s="44">
        <v>345</v>
      </c>
      <c r="I14" s="213">
        <v>39</v>
      </c>
      <c r="J14" s="204"/>
      <c r="K14" s="216">
        <f t="shared" si="0"/>
        <v>-23</v>
      </c>
      <c r="L14" s="217">
        <f t="shared" si="1"/>
        <v>6.25</v>
      </c>
      <c r="M14" s="192"/>
      <c r="N14" s="38">
        <v>5</v>
      </c>
      <c r="O14" s="218">
        <v>2</v>
      </c>
      <c r="P14" s="219"/>
      <c r="Q14" s="224">
        <v>15</v>
      </c>
      <c r="R14" s="218">
        <v>0</v>
      </c>
      <c r="S14" s="227">
        <v>13</v>
      </c>
      <c r="T14" s="218">
        <v>3</v>
      </c>
      <c r="U14" s="219"/>
      <c r="V14" s="222">
        <v>3</v>
      </c>
      <c r="W14" s="192"/>
      <c r="X14" s="215">
        <v>71</v>
      </c>
      <c r="Y14" s="213">
        <v>22.9</v>
      </c>
      <c r="Z14" s="204"/>
      <c r="AA14" s="228">
        <v>52</v>
      </c>
      <c r="AB14" s="218">
        <v>18</v>
      </c>
      <c r="AC14" s="222">
        <v>67</v>
      </c>
      <c r="AD14" s="204"/>
    </row>
    <row r="15" spans="1:32" ht="21.75" customHeight="1" x14ac:dyDescent="0.2">
      <c r="A15" s="44">
        <v>718</v>
      </c>
      <c r="B15" s="213">
        <v>55</v>
      </c>
      <c r="C15" s="200"/>
      <c r="D15" s="214" t="s">
        <v>5</v>
      </c>
      <c r="E15" s="215">
        <v>23</v>
      </c>
      <c r="F15" s="156">
        <v>22</v>
      </c>
      <c r="G15" s="203"/>
      <c r="H15" s="44">
        <v>672</v>
      </c>
      <c r="I15" s="213">
        <v>51</v>
      </c>
      <c r="J15" s="204"/>
      <c r="K15" s="216">
        <f t="shared" si="0"/>
        <v>-46</v>
      </c>
      <c r="L15" s="217">
        <f t="shared" si="1"/>
        <v>6.4066852367688023</v>
      </c>
      <c r="M15" s="192"/>
      <c r="N15" s="38">
        <v>18</v>
      </c>
      <c r="O15" s="218">
        <v>4</v>
      </c>
      <c r="P15" s="219"/>
      <c r="Q15" s="220">
        <v>27</v>
      </c>
      <c r="R15" s="218">
        <v>2</v>
      </c>
      <c r="S15" s="221">
        <v>12</v>
      </c>
      <c r="T15" s="218">
        <v>1</v>
      </c>
      <c r="U15" s="219"/>
      <c r="V15" s="222">
        <v>8</v>
      </c>
      <c r="W15" s="192"/>
      <c r="X15" s="215">
        <v>70</v>
      </c>
      <c r="Y15" s="213">
        <v>22.8</v>
      </c>
      <c r="Z15" s="204"/>
      <c r="AA15" s="215">
        <v>60</v>
      </c>
      <c r="AB15" s="223">
        <v>16</v>
      </c>
      <c r="AC15" s="213">
        <v>67</v>
      </c>
      <c r="AD15" s="204"/>
    </row>
    <row r="16" spans="1:32" ht="21.75" customHeight="1" x14ac:dyDescent="0.2">
      <c r="A16" s="44">
        <v>400</v>
      </c>
      <c r="B16" s="213">
        <v>27</v>
      </c>
      <c r="C16" s="200"/>
      <c r="D16" s="214" t="s">
        <v>6</v>
      </c>
      <c r="E16" s="215">
        <v>16</v>
      </c>
      <c r="F16" s="156">
        <v>15</v>
      </c>
      <c r="G16" s="203"/>
      <c r="H16" s="44">
        <v>353</v>
      </c>
      <c r="I16" s="213">
        <v>21</v>
      </c>
      <c r="J16" s="204"/>
      <c r="K16" s="216">
        <f t="shared" si="0"/>
        <v>-47</v>
      </c>
      <c r="L16" s="217">
        <f t="shared" si="1"/>
        <v>11.75</v>
      </c>
      <c r="M16" s="192"/>
      <c r="N16" s="38">
        <v>5</v>
      </c>
      <c r="O16" s="218">
        <v>4</v>
      </c>
      <c r="P16" s="219"/>
      <c r="Q16" s="224">
        <v>23</v>
      </c>
      <c r="R16" s="218">
        <v>0</v>
      </c>
      <c r="S16" s="221">
        <v>15</v>
      </c>
      <c r="T16" s="218">
        <v>1</v>
      </c>
      <c r="U16" s="219"/>
      <c r="V16" s="222">
        <v>6</v>
      </c>
      <c r="W16" s="192"/>
      <c r="X16" s="215">
        <v>70</v>
      </c>
      <c r="Y16" s="213">
        <v>22.6</v>
      </c>
      <c r="Z16" s="204"/>
      <c r="AA16" s="215">
        <v>37</v>
      </c>
      <c r="AB16" s="223">
        <v>17</v>
      </c>
      <c r="AC16" s="213">
        <v>62</v>
      </c>
      <c r="AD16" s="204"/>
    </row>
    <row r="17" spans="1:33" ht="21.75" customHeight="1" x14ac:dyDescent="0.2">
      <c r="A17" s="44">
        <v>619</v>
      </c>
      <c r="B17" s="213">
        <v>54</v>
      </c>
      <c r="C17" s="200"/>
      <c r="D17" s="214" t="s">
        <v>7</v>
      </c>
      <c r="E17" s="215">
        <v>18</v>
      </c>
      <c r="F17" s="156">
        <v>18</v>
      </c>
      <c r="G17" s="203"/>
      <c r="H17" s="44">
        <v>611</v>
      </c>
      <c r="I17" s="213">
        <v>52</v>
      </c>
      <c r="J17" s="204"/>
      <c r="K17" s="216">
        <f t="shared" si="0"/>
        <v>-8</v>
      </c>
      <c r="L17" s="217">
        <f t="shared" si="1"/>
        <v>1.2924071082390953</v>
      </c>
      <c r="M17" s="192"/>
      <c r="N17" s="38">
        <v>26</v>
      </c>
      <c r="O17" s="218">
        <v>6</v>
      </c>
      <c r="P17" s="219"/>
      <c r="Q17" s="220">
        <v>19</v>
      </c>
      <c r="R17" s="218">
        <v>0</v>
      </c>
      <c r="S17" s="221">
        <v>15</v>
      </c>
      <c r="T17" s="218">
        <v>3</v>
      </c>
      <c r="U17" s="219"/>
      <c r="V17" s="222">
        <v>4</v>
      </c>
      <c r="W17" s="192"/>
      <c r="X17" s="215">
        <v>69</v>
      </c>
      <c r="Y17" s="213">
        <v>19</v>
      </c>
      <c r="Z17" s="204"/>
      <c r="AA17" s="228">
        <v>60</v>
      </c>
      <c r="AB17" s="218">
        <v>13</v>
      </c>
      <c r="AC17" s="222">
        <v>66</v>
      </c>
      <c r="AD17" s="204"/>
    </row>
    <row r="18" spans="1:33" ht="21.75" customHeight="1" x14ac:dyDescent="0.2">
      <c r="A18" s="44">
        <v>370</v>
      </c>
      <c r="B18" s="213">
        <v>41</v>
      </c>
      <c r="C18" s="200"/>
      <c r="D18" s="214" t="s">
        <v>8</v>
      </c>
      <c r="E18" s="215">
        <v>16</v>
      </c>
      <c r="F18" s="156">
        <v>15</v>
      </c>
      <c r="G18" s="203"/>
      <c r="H18" s="44">
        <v>353</v>
      </c>
      <c r="I18" s="213">
        <v>37</v>
      </c>
      <c r="J18" s="204"/>
      <c r="K18" s="216">
        <f t="shared" si="0"/>
        <v>-17</v>
      </c>
      <c r="L18" s="217">
        <f t="shared" si="1"/>
        <v>4.5945945945945947</v>
      </c>
      <c r="M18" s="192"/>
      <c r="N18" s="38">
        <v>5</v>
      </c>
      <c r="O18" s="218">
        <v>2</v>
      </c>
      <c r="P18" s="219"/>
      <c r="Q18" s="224">
        <v>13</v>
      </c>
      <c r="R18" s="218">
        <v>0</v>
      </c>
      <c r="S18" s="221">
        <v>8</v>
      </c>
      <c r="T18" s="218">
        <v>1</v>
      </c>
      <c r="U18" s="219"/>
      <c r="V18" s="222">
        <v>0</v>
      </c>
      <c r="W18" s="192"/>
      <c r="X18" s="215">
        <v>72</v>
      </c>
      <c r="Y18" s="213">
        <v>24.8</v>
      </c>
      <c r="Z18" s="204"/>
      <c r="AA18" s="215">
        <v>67</v>
      </c>
      <c r="AB18" s="223">
        <v>17</v>
      </c>
      <c r="AC18" s="213">
        <v>75</v>
      </c>
      <c r="AD18" s="204"/>
    </row>
    <row r="19" spans="1:33" ht="21.75" customHeight="1" x14ac:dyDescent="0.2">
      <c r="A19" s="44">
        <v>532</v>
      </c>
      <c r="B19" s="213">
        <v>25</v>
      </c>
      <c r="C19" s="200"/>
      <c r="D19" s="214" t="s">
        <v>9</v>
      </c>
      <c r="E19" s="215">
        <v>17</v>
      </c>
      <c r="F19" s="156">
        <v>16</v>
      </c>
      <c r="G19" s="203"/>
      <c r="H19" s="44">
        <v>502</v>
      </c>
      <c r="I19" s="213">
        <v>26</v>
      </c>
      <c r="J19" s="204"/>
      <c r="K19" s="216">
        <f t="shared" si="0"/>
        <v>-30</v>
      </c>
      <c r="L19" s="217">
        <f t="shared" si="1"/>
        <v>5.6390977443609023</v>
      </c>
      <c r="M19" s="192"/>
      <c r="N19" s="38">
        <v>7</v>
      </c>
      <c r="O19" s="218">
        <v>2</v>
      </c>
      <c r="P19" s="219"/>
      <c r="Q19" s="224">
        <v>16</v>
      </c>
      <c r="R19" s="218">
        <v>0</v>
      </c>
      <c r="S19" s="227">
        <v>15</v>
      </c>
      <c r="T19" s="218">
        <v>1</v>
      </c>
      <c r="U19" s="219"/>
      <c r="V19" s="222">
        <v>0</v>
      </c>
      <c r="W19" s="192"/>
      <c r="X19" s="215">
        <v>71</v>
      </c>
      <c r="Y19" s="213">
        <v>21.4</v>
      </c>
      <c r="Z19" s="204"/>
      <c r="AA19" s="215">
        <v>63</v>
      </c>
      <c r="AB19" s="223">
        <v>11</v>
      </c>
      <c r="AC19" s="213">
        <v>70</v>
      </c>
      <c r="AD19" s="204"/>
    </row>
    <row r="20" spans="1:33" ht="21.75" customHeight="1" x14ac:dyDescent="0.2">
      <c r="A20" s="44">
        <v>418</v>
      </c>
      <c r="B20" s="213">
        <v>39</v>
      </c>
      <c r="C20" s="200"/>
      <c r="D20" s="214" t="s">
        <v>10</v>
      </c>
      <c r="E20" s="215">
        <v>15</v>
      </c>
      <c r="F20" s="156">
        <v>15</v>
      </c>
      <c r="G20" s="203"/>
      <c r="H20" s="44">
        <v>407</v>
      </c>
      <c r="I20" s="213">
        <v>38</v>
      </c>
      <c r="J20" s="204"/>
      <c r="K20" s="216">
        <f t="shared" si="0"/>
        <v>-11</v>
      </c>
      <c r="L20" s="217">
        <f t="shared" si="1"/>
        <v>2.6315789473684208</v>
      </c>
      <c r="M20" s="192"/>
      <c r="N20" s="38">
        <v>15</v>
      </c>
      <c r="O20" s="218">
        <v>3</v>
      </c>
      <c r="P20" s="219"/>
      <c r="Q20" s="224">
        <v>7</v>
      </c>
      <c r="R20" s="218">
        <v>0</v>
      </c>
      <c r="S20" s="221">
        <v>15</v>
      </c>
      <c r="T20" s="218">
        <v>2</v>
      </c>
      <c r="U20" s="219"/>
      <c r="V20" s="222">
        <v>4</v>
      </c>
      <c r="W20" s="192"/>
      <c r="X20" s="215">
        <v>71</v>
      </c>
      <c r="Y20" s="213">
        <v>20.7</v>
      </c>
      <c r="Z20" s="204"/>
      <c r="AA20" s="228">
        <v>57</v>
      </c>
      <c r="AB20" s="218">
        <v>13</v>
      </c>
      <c r="AC20" s="222">
        <v>71</v>
      </c>
      <c r="AD20" s="204"/>
    </row>
    <row r="21" spans="1:33" ht="21.75" customHeight="1" x14ac:dyDescent="0.2">
      <c r="A21" s="44">
        <v>204</v>
      </c>
      <c r="B21" s="213">
        <v>23</v>
      </c>
      <c r="C21" s="200"/>
      <c r="D21" s="214" t="s">
        <v>11</v>
      </c>
      <c r="E21" s="215">
        <v>8</v>
      </c>
      <c r="F21" s="156">
        <v>8</v>
      </c>
      <c r="G21" s="203"/>
      <c r="H21" s="44">
        <v>196</v>
      </c>
      <c r="I21" s="213">
        <v>22</v>
      </c>
      <c r="J21" s="204"/>
      <c r="K21" s="216">
        <f t="shared" si="0"/>
        <v>-8</v>
      </c>
      <c r="L21" s="217">
        <f t="shared" si="1"/>
        <v>3.9215686274509802</v>
      </c>
      <c r="M21" s="192"/>
      <c r="N21" s="38">
        <v>3</v>
      </c>
      <c r="O21" s="218">
        <v>2</v>
      </c>
      <c r="P21" s="219"/>
      <c r="Q21" s="220">
        <v>9</v>
      </c>
      <c r="R21" s="218">
        <v>0</v>
      </c>
      <c r="S21" s="221">
        <v>5</v>
      </c>
      <c r="T21" s="218">
        <v>0</v>
      </c>
      <c r="U21" s="219"/>
      <c r="V21" s="222">
        <v>0</v>
      </c>
      <c r="W21" s="192"/>
      <c r="X21" s="215">
        <v>71</v>
      </c>
      <c r="Y21" s="213">
        <v>19.600000000000001</v>
      </c>
      <c r="Z21" s="204"/>
      <c r="AA21" s="228">
        <v>64</v>
      </c>
      <c r="AB21" s="218">
        <v>3</v>
      </c>
      <c r="AC21" s="222">
        <v>51</v>
      </c>
      <c r="AD21" s="204"/>
    </row>
    <row r="22" spans="1:33" ht="21.75" customHeight="1" x14ac:dyDescent="0.2">
      <c r="A22" s="44">
        <v>441</v>
      </c>
      <c r="B22" s="213">
        <v>33</v>
      </c>
      <c r="C22" s="200"/>
      <c r="D22" s="214" t="s">
        <v>12</v>
      </c>
      <c r="E22" s="215">
        <v>13</v>
      </c>
      <c r="F22" s="156">
        <v>13</v>
      </c>
      <c r="G22" s="203"/>
      <c r="H22" s="44">
        <v>431</v>
      </c>
      <c r="I22" s="213">
        <v>32</v>
      </c>
      <c r="J22" s="204"/>
      <c r="K22" s="216">
        <f t="shared" si="0"/>
        <v>-10</v>
      </c>
      <c r="L22" s="217">
        <f t="shared" si="1"/>
        <v>2.2675736961451247</v>
      </c>
      <c r="M22" s="192"/>
      <c r="N22" s="38">
        <v>12</v>
      </c>
      <c r="O22" s="218">
        <v>1</v>
      </c>
      <c r="P22" s="219"/>
      <c r="Q22" s="220">
        <v>11</v>
      </c>
      <c r="R22" s="218">
        <v>1</v>
      </c>
      <c r="S22" s="221">
        <v>9</v>
      </c>
      <c r="T22" s="218">
        <v>4</v>
      </c>
      <c r="U22" s="219"/>
      <c r="V22" s="222">
        <v>2</v>
      </c>
      <c r="W22" s="192"/>
      <c r="X22" s="215">
        <v>68</v>
      </c>
      <c r="Y22" s="213">
        <v>19.8</v>
      </c>
      <c r="Z22" s="204"/>
      <c r="AA22" s="228">
        <v>50</v>
      </c>
      <c r="AB22" s="218">
        <v>14</v>
      </c>
      <c r="AC22" s="222">
        <v>66</v>
      </c>
      <c r="AD22" s="204"/>
    </row>
    <row r="23" spans="1:33" ht="21.75" customHeight="1" x14ac:dyDescent="0.2">
      <c r="A23" s="44">
        <v>311</v>
      </c>
      <c r="B23" s="213">
        <v>17</v>
      </c>
      <c r="C23" s="200"/>
      <c r="D23" s="214" t="s">
        <v>13</v>
      </c>
      <c r="E23" s="215">
        <v>10</v>
      </c>
      <c r="F23" s="156">
        <v>10</v>
      </c>
      <c r="G23" s="203"/>
      <c r="H23" s="44">
        <v>301</v>
      </c>
      <c r="I23" s="213">
        <v>15</v>
      </c>
      <c r="J23" s="204"/>
      <c r="K23" s="216">
        <f t="shared" si="0"/>
        <v>-10</v>
      </c>
      <c r="L23" s="217">
        <f t="shared" si="1"/>
        <v>3.215434083601286</v>
      </c>
      <c r="M23" s="192"/>
      <c r="N23" s="38">
        <v>10</v>
      </c>
      <c r="O23" s="218">
        <v>1</v>
      </c>
      <c r="P23" s="219"/>
      <c r="Q23" s="220">
        <v>8</v>
      </c>
      <c r="R23" s="218">
        <v>0</v>
      </c>
      <c r="S23" s="221">
        <v>9</v>
      </c>
      <c r="T23" s="218">
        <v>1</v>
      </c>
      <c r="U23" s="219"/>
      <c r="V23" s="222">
        <v>1</v>
      </c>
      <c r="W23" s="192"/>
      <c r="X23" s="215">
        <v>70</v>
      </c>
      <c r="Y23" s="213">
        <v>24.2</v>
      </c>
      <c r="Z23" s="204"/>
      <c r="AA23" s="228">
        <v>55</v>
      </c>
      <c r="AB23" s="218">
        <v>19</v>
      </c>
      <c r="AC23" s="222">
        <v>67</v>
      </c>
      <c r="AD23" s="204"/>
    </row>
    <row r="24" spans="1:33" ht="21.75" customHeight="1" x14ac:dyDescent="0.2">
      <c r="A24" s="44">
        <v>360</v>
      </c>
      <c r="B24" s="213">
        <v>20</v>
      </c>
      <c r="C24" s="200"/>
      <c r="D24" s="214" t="s">
        <v>14</v>
      </c>
      <c r="E24" s="215">
        <v>10</v>
      </c>
      <c r="F24" s="156">
        <v>10</v>
      </c>
      <c r="G24" s="203"/>
      <c r="H24" s="44">
        <v>350</v>
      </c>
      <c r="I24" s="213">
        <v>18</v>
      </c>
      <c r="J24" s="204"/>
      <c r="K24" s="216">
        <f t="shared" si="0"/>
        <v>-10</v>
      </c>
      <c r="L24" s="217">
        <f t="shared" si="1"/>
        <v>2.7777777777777777</v>
      </c>
      <c r="M24" s="192"/>
      <c r="N24" s="38">
        <v>9</v>
      </c>
      <c r="O24" s="218">
        <v>1</v>
      </c>
      <c r="P24" s="219"/>
      <c r="Q24" s="220">
        <v>7</v>
      </c>
      <c r="R24" s="218">
        <v>0</v>
      </c>
      <c r="S24" s="221">
        <v>8</v>
      </c>
      <c r="T24" s="218">
        <v>1</v>
      </c>
      <c r="U24" s="219"/>
      <c r="V24" s="222">
        <v>3</v>
      </c>
      <c r="W24" s="192"/>
      <c r="X24" s="215">
        <v>71</v>
      </c>
      <c r="Y24" s="213">
        <v>22.3</v>
      </c>
      <c r="Z24" s="204"/>
      <c r="AA24" s="228">
        <v>63</v>
      </c>
      <c r="AB24" s="218">
        <v>10</v>
      </c>
      <c r="AC24" s="222">
        <v>62</v>
      </c>
      <c r="AD24" s="204"/>
    </row>
    <row r="25" spans="1:33" ht="21.75" customHeight="1" x14ac:dyDescent="0.2">
      <c r="A25" s="44">
        <v>298</v>
      </c>
      <c r="B25" s="213">
        <v>26</v>
      </c>
      <c r="C25" s="200"/>
      <c r="D25" s="214" t="s">
        <v>15</v>
      </c>
      <c r="E25" s="215">
        <v>13</v>
      </c>
      <c r="F25" s="156">
        <v>11</v>
      </c>
      <c r="G25" s="203"/>
      <c r="H25" s="44">
        <v>291</v>
      </c>
      <c r="I25" s="213">
        <v>24</v>
      </c>
      <c r="J25" s="204"/>
      <c r="K25" s="216">
        <f t="shared" si="0"/>
        <v>-7</v>
      </c>
      <c r="L25" s="217">
        <f t="shared" si="1"/>
        <v>2.348993288590604</v>
      </c>
      <c r="M25" s="192"/>
      <c r="N25" s="38">
        <v>7</v>
      </c>
      <c r="O25" s="218">
        <v>1</v>
      </c>
      <c r="P25" s="219"/>
      <c r="Q25" s="220">
        <v>7</v>
      </c>
      <c r="R25" s="218">
        <v>0</v>
      </c>
      <c r="S25" s="221">
        <v>7</v>
      </c>
      <c r="T25" s="218">
        <v>1</v>
      </c>
      <c r="U25" s="219"/>
      <c r="V25" s="222">
        <v>2</v>
      </c>
      <c r="W25" s="192"/>
      <c r="X25" s="215">
        <v>73</v>
      </c>
      <c r="Y25" s="213">
        <v>24.1</v>
      </c>
      <c r="Z25" s="204"/>
      <c r="AA25" s="228">
        <v>66</v>
      </c>
      <c r="AB25" s="218">
        <v>11</v>
      </c>
      <c r="AC25" s="222">
        <v>65</v>
      </c>
      <c r="AD25" s="204"/>
    </row>
    <row r="26" spans="1:33" ht="21.75" customHeight="1" x14ac:dyDescent="0.2">
      <c r="A26" s="44">
        <v>766</v>
      </c>
      <c r="B26" s="213">
        <v>52</v>
      </c>
      <c r="C26" s="200"/>
      <c r="D26" s="214" t="s">
        <v>16</v>
      </c>
      <c r="E26" s="215">
        <v>21</v>
      </c>
      <c r="F26" s="156">
        <v>21</v>
      </c>
      <c r="G26" s="203"/>
      <c r="H26" s="44">
        <v>756</v>
      </c>
      <c r="I26" s="213">
        <v>47</v>
      </c>
      <c r="J26" s="204"/>
      <c r="K26" s="216">
        <f t="shared" si="0"/>
        <v>-10</v>
      </c>
      <c r="L26" s="217">
        <f t="shared" si="1"/>
        <v>1.3054830287206265</v>
      </c>
      <c r="M26" s="192"/>
      <c r="N26" s="38">
        <v>28</v>
      </c>
      <c r="O26" s="218">
        <v>1</v>
      </c>
      <c r="P26" s="219"/>
      <c r="Q26" s="220">
        <v>12</v>
      </c>
      <c r="R26" s="218">
        <v>0</v>
      </c>
      <c r="S26" s="221">
        <v>22</v>
      </c>
      <c r="T26" s="218">
        <v>3</v>
      </c>
      <c r="U26" s="219"/>
      <c r="V26" s="222">
        <v>7</v>
      </c>
      <c r="W26" s="192"/>
      <c r="X26" s="215">
        <v>68</v>
      </c>
      <c r="Y26" s="213">
        <v>18.3</v>
      </c>
      <c r="Z26" s="204"/>
      <c r="AA26" s="228">
        <v>58</v>
      </c>
      <c r="AB26" s="218">
        <v>12</v>
      </c>
      <c r="AC26" s="222">
        <v>65</v>
      </c>
      <c r="AD26" s="204"/>
    </row>
    <row r="27" spans="1:33" ht="21.75" customHeight="1" x14ac:dyDescent="0.2">
      <c r="A27" s="44">
        <v>169</v>
      </c>
      <c r="B27" s="213">
        <v>17</v>
      </c>
      <c r="C27" s="200"/>
      <c r="D27" s="214" t="s">
        <v>17</v>
      </c>
      <c r="E27" s="215">
        <v>9</v>
      </c>
      <c r="F27" s="156">
        <v>8</v>
      </c>
      <c r="G27" s="203"/>
      <c r="H27" s="44">
        <v>159</v>
      </c>
      <c r="I27" s="213">
        <v>20</v>
      </c>
      <c r="J27" s="204"/>
      <c r="K27" s="216">
        <f t="shared" si="0"/>
        <v>-10</v>
      </c>
      <c r="L27" s="217">
        <f t="shared" si="1"/>
        <v>5.9171597633136095</v>
      </c>
      <c r="M27" s="192"/>
      <c r="N27" s="38">
        <v>11</v>
      </c>
      <c r="O27" s="218">
        <v>3</v>
      </c>
      <c r="P27" s="219"/>
      <c r="Q27" s="220">
        <v>9</v>
      </c>
      <c r="R27" s="218">
        <v>0</v>
      </c>
      <c r="S27" s="221">
        <v>6</v>
      </c>
      <c r="T27" s="218">
        <v>1</v>
      </c>
      <c r="U27" s="219"/>
      <c r="V27" s="222">
        <v>0</v>
      </c>
      <c r="W27" s="192"/>
      <c r="X27" s="215">
        <v>68</v>
      </c>
      <c r="Y27" s="213">
        <v>18.8</v>
      </c>
      <c r="Z27" s="204"/>
      <c r="AA27" s="228">
        <v>59</v>
      </c>
      <c r="AB27" s="218">
        <v>18</v>
      </c>
      <c r="AC27" s="222">
        <v>72</v>
      </c>
      <c r="AD27" s="204"/>
    </row>
    <row r="28" spans="1:33" s="177" customFormat="1" ht="30.75" customHeight="1" x14ac:dyDescent="0.2">
      <c r="A28" s="63">
        <f>SUM(A9:A27)</f>
        <v>7435</v>
      </c>
      <c r="B28" s="64">
        <f>SUM(B9:B27)</f>
        <v>606</v>
      </c>
      <c r="C28" s="229"/>
      <c r="D28" s="90" t="s">
        <v>67</v>
      </c>
      <c r="E28" s="87">
        <f>SUM(E9:E27)</f>
        <v>257</v>
      </c>
      <c r="F28" s="86">
        <f>SUM(F9:F27)</f>
        <v>250</v>
      </c>
      <c r="G28" s="230"/>
      <c r="H28" s="63">
        <f>SUM(H9:H27)</f>
        <v>7151</v>
      </c>
      <c r="I28" s="64">
        <f>SUM(I9:I27)</f>
        <v>575</v>
      </c>
      <c r="J28" s="231"/>
      <c r="K28" s="89">
        <f t="shared" si="0"/>
        <v>-284</v>
      </c>
      <c r="L28" s="88">
        <f t="shared" si="1"/>
        <v>3.8197713517148624</v>
      </c>
      <c r="M28" s="232"/>
      <c r="N28" s="83">
        <f>SUM(N9:N27)</f>
        <v>202</v>
      </c>
      <c r="O28" s="144">
        <f>SUM(O9:O27)</f>
        <v>41</v>
      </c>
      <c r="P28" s="134"/>
      <c r="Q28" s="84">
        <f>SUM(Q9:Q27)</f>
        <v>225</v>
      </c>
      <c r="R28" s="145">
        <f>SUM(R9:R27)</f>
        <v>3</v>
      </c>
      <c r="S28" s="85">
        <f>SUM(S9:S27)</f>
        <v>194</v>
      </c>
      <c r="T28" s="145">
        <f>SUM(T9:T27)</f>
        <v>26</v>
      </c>
      <c r="U28" s="134"/>
      <c r="V28" s="86">
        <f>SUM(V9:V27)</f>
        <v>46</v>
      </c>
      <c r="W28" s="232"/>
      <c r="X28" s="87">
        <f>SUM(X9:X27)/19</f>
        <v>70.21052631578948</v>
      </c>
      <c r="Y28" s="64">
        <f>SUM(Y9:Y27)/19</f>
        <v>21.384210526315798</v>
      </c>
      <c r="Z28" s="231"/>
      <c r="AA28" s="108">
        <f>SUM(AA9:AA27)/19</f>
        <v>57</v>
      </c>
      <c r="AB28" s="115">
        <f t="shared" ref="AB28:AC28" si="2">SUM(AB9:AB27)/18</f>
        <v>14</v>
      </c>
      <c r="AC28" s="116">
        <f t="shared" si="2"/>
        <v>66.277777777777771</v>
      </c>
      <c r="AD28" s="231"/>
      <c r="AF28" s="177" t="s">
        <v>0</v>
      </c>
      <c r="AG28" s="177" t="s">
        <v>0</v>
      </c>
    </row>
    <row r="29" spans="1:33" s="177" customFormat="1" ht="12.75" customHeight="1" x14ac:dyDescent="0.2">
      <c r="A29" s="233"/>
      <c r="B29" s="234"/>
      <c r="C29" s="235"/>
      <c r="D29" s="236"/>
      <c r="E29" s="234"/>
      <c r="F29" s="157"/>
      <c r="G29" s="236"/>
      <c r="H29" s="233"/>
      <c r="I29" s="234"/>
      <c r="J29" s="234"/>
      <c r="K29" s="237"/>
      <c r="L29" s="238"/>
      <c r="M29" s="239"/>
      <c r="N29" s="240"/>
      <c r="O29" s="240"/>
      <c r="P29" s="241"/>
      <c r="Q29" s="234"/>
      <c r="R29" s="240"/>
      <c r="S29" s="242"/>
      <c r="T29" s="240"/>
      <c r="U29" s="241"/>
      <c r="V29" s="240"/>
      <c r="W29" s="239"/>
      <c r="X29" s="234"/>
      <c r="Y29" s="238"/>
      <c r="Z29" s="234"/>
      <c r="AA29" s="240"/>
      <c r="AB29" s="240"/>
      <c r="AC29" s="240"/>
      <c r="AD29" s="234"/>
    </row>
    <row r="30" spans="1:33" ht="30" customHeight="1" x14ac:dyDescent="0.2">
      <c r="A30" s="243">
        <v>68</v>
      </c>
      <c r="B30" s="244">
        <v>0</v>
      </c>
      <c r="C30" s="200"/>
      <c r="D30" s="245" t="s">
        <v>45</v>
      </c>
      <c r="E30" s="246">
        <v>1</v>
      </c>
      <c r="F30" s="158">
        <v>1</v>
      </c>
      <c r="G30" s="203"/>
      <c r="H30" s="243">
        <v>98</v>
      </c>
      <c r="I30" s="244">
        <v>0</v>
      </c>
      <c r="J30" s="204"/>
      <c r="K30" s="247">
        <f>H30-A30</f>
        <v>30</v>
      </c>
      <c r="L30" s="248">
        <v>44.1</v>
      </c>
      <c r="M30" s="192"/>
      <c r="N30" s="104" t="s">
        <v>76</v>
      </c>
      <c r="O30" s="249">
        <v>0</v>
      </c>
      <c r="P30" s="136"/>
      <c r="Q30" s="250">
        <v>5</v>
      </c>
      <c r="R30" s="249">
        <v>0</v>
      </c>
      <c r="S30" s="251">
        <v>2</v>
      </c>
      <c r="T30" s="249">
        <v>0</v>
      </c>
      <c r="U30" s="138"/>
      <c r="V30" s="252">
        <v>0</v>
      </c>
      <c r="W30" s="192"/>
      <c r="X30" s="253">
        <v>71</v>
      </c>
      <c r="Y30" s="254">
        <v>24</v>
      </c>
      <c r="Z30" s="204"/>
      <c r="AA30" s="255" t="s">
        <v>76</v>
      </c>
      <c r="AB30" s="249">
        <v>12</v>
      </c>
      <c r="AC30" s="256">
        <v>72</v>
      </c>
      <c r="AD30" s="204"/>
    </row>
    <row r="31" spans="1:33" s="177" customFormat="1" ht="12.75" customHeight="1" x14ac:dyDescent="0.2">
      <c r="A31" s="233"/>
      <c r="B31" s="234"/>
      <c r="C31" s="235"/>
      <c r="D31" s="236"/>
      <c r="E31" s="234"/>
      <c r="F31" s="157"/>
      <c r="G31" s="236"/>
      <c r="H31" s="233"/>
      <c r="I31" s="234"/>
      <c r="J31" s="234"/>
      <c r="K31" s="237"/>
      <c r="L31" s="238"/>
      <c r="M31" s="239"/>
      <c r="N31" s="240"/>
      <c r="O31" s="240"/>
      <c r="P31" s="241"/>
      <c r="Q31" s="234"/>
      <c r="R31" s="240"/>
      <c r="S31" s="242"/>
      <c r="T31" s="240"/>
      <c r="U31" s="241"/>
      <c r="V31" s="240"/>
      <c r="W31" s="239"/>
      <c r="X31" s="234"/>
      <c r="Y31" s="238"/>
      <c r="Z31" s="234"/>
      <c r="AA31" s="240"/>
      <c r="AB31" s="240"/>
      <c r="AC31" s="240"/>
      <c r="AD31" s="234"/>
    </row>
    <row r="32" spans="1:33" ht="21.75" customHeight="1" x14ac:dyDescent="0.2">
      <c r="A32" s="60">
        <v>373</v>
      </c>
      <c r="B32" s="199">
        <v>28</v>
      </c>
      <c r="C32" s="200"/>
      <c r="D32" s="201" t="s">
        <v>40</v>
      </c>
      <c r="E32" s="202">
        <v>13</v>
      </c>
      <c r="F32" s="155">
        <v>13</v>
      </c>
      <c r="G32" s="203"/>
      <c r="H32" s="60">
        <v>368</v>
      </c>
      <c r="I32" s="199">
        <v>24</v>
      </c>
      <c r="J32" s="204"/>
      <c r="K32" s="205">
        <f>H32-A32</f>
        <v>-5</v>
      </c>
      <c r="L32" s="206">
        <f>SUM(-K32/A32*100)</f>
        <v>1.3404825737265416</v>
      </c>
      <c r="M32" s="192"/>
      <c r="N32" s="80">
        <v>20</v>
      </c>
      <c r="O32" s="207">
        <v>1</v>
      </c>
      <c r="P32" s="132"/>
      <c r="Q32" s="257">
        <v>12</v>
      </c>
      <c r="R32" s="207">
        <v>0</v>
      </c>
      <c r="S32" s="258">
        <v>12</v>
      </c>
      <c r="T32" s="207">
        <v>1</v>
      </c>
      <c r="U32" s="139"/>
      <c r="V32" s="210">
        <v>0</v>
      </c>
      <c r="W32" s="192"/>
      <c r="X32" s="202">
        <v>74</v>
      </c>
      <c r="Y32" s="199">
        <v>16.600000000000001</v>
      </c>
      <c r="Z32" s="204"/>
      <c r="AA32" s="259">
        <v>63</v>
      </c>
      <c r="AB32" s="207">
        <v>11</v>
      </c>
      <c r="AC32" s="210">
        <v>67</v>
      </c>
      <c r="AD32" s="204"/>
    </row>
    <row r="33" spans="1:30" ht="21.75" customHeight="1" x14ac:dyDescent="0.2">
      <c r="A33" s="44">
        <v>415</v>
      </c>
      <c r="B33" s="213">
        <v>20</v>
      </c>
      <c r="C33" s="200"/>
      <c r="D33" s="214" t="s">
        <v>41</v>
      </c>
      <c r="E33" s="215">
        <v>15</v>
      </c>
      <c r="F33" s="156">
        <v>15</v>
      </c>
      <c r="G33" s="203"/>
      <c r="H33" s="44">
        <v>423</v>
      </c>
      <c r="I33" s="213">
        <v>19</v>
      </c>
      <c r="J33" s="204"/>
      <c r="K33" s="216">
        <f>H33-A33</f>
        <v>8</v>
      </c>
      <c r="L33" s="217">
        <f>SUM(-K33/A33*100)</f>
        <v>-1.9277108433734942</v>
      </c>
      <c r="M33" s="192"/>
      <c r="N33" s="38">
        <v>31</v>
      </c>
      <c r="O33" s="218">
        <v>0</v>
      </c>
      <c r="P33" s="219"/>
      <c r="Q33" s="220">
        <v>14</v>
      </c>
      <c r="R33" s="218">
        <v>0</v>
      </c>
      <c r="S33" s="221">
        <v>10</v>
      </c>
      <c r="T33" s="218">
        <v>1</v>
      </c>
      <c r="U33" s="140"/>
      <c r="V33" s="222">
        <v>0</v>
      </c>
      <c r="W33" s="192"/>
      <c r="X33" s="215">
        <v>71</v>
      </c>
      <c r="Y33" s="213">
        <v>15.9</v>
      </c>
      <c r="Z33" s="204"/>
      <c r="AA33" s="228">
        <v>60</v>
      </c>
      <c r="AB33" s="218">
        <v>11</v>
      </c>
      <c r="AC33" s="222">
        <v>70</v>
      </c>
      <c r="AD33" s="204"/>
    </row>
    <row r="34" spans="1:30" ht="21.75" customHeight="1" x14ac:dyDescent="0.2">
      <c r="A34" s="44">
        <v>122</v>
      </c>
      <c r="B34" s="213">
        <v>11</v>
      </c>
      <c r="C34" s="200"/>
      <c r="D34" s="214" t="s">
        <v>42</v>
      </c>
      <c r="E34" s="215">
        <v>6</v>
      </c>
      <c r="F34" s="156">
        <v>6</v>
      </c>
      <c r="G34" s="203"/>
      <c r="H34" s="44">
        <v>123</v>
      </c>
      <c r="I34" s="213">
        <v>11</v>
      </c>
      <c r="J34" s="204"/>
      <c r="K34" s="216">
        <f>H34-A34</f>
        <v>1</v>
      </c>
      <c r="L34" s="217">
        <f>SUM(-K34/A34*100)</f>
        <v>-0.81967213114754101</v>
      </c>
      <c r="M34" s="192"/>
      <c r="N34" s="38">
        <v>6</v>
      </c>
      <c r="O34" s="218">
        <v>1</v>
      </c>
      <c r="P34" s="219"/>
      <c r="Q34" s="220">
        <v>3</v>
      </c>
      <c r="R34" s="218">
        <v>0</v>
      </c>
      <c r="S34" s="221">
        <v>3</v>
      </c>
      <c r="T34" s="218">
        <v>1</v>
      </c>
      <c r="U34" s="140"/>
      <c r="V34" s="222">
        <v>0</v>
      </c>
      <c r="W34" s="192"/>
      <c r="X34" s="215">
        <v>73</v>
      </c>
      <c r="Y34" s="213">
        <v>13.6</v>
      </c>
      <c r="Z34" s="204"/>
      <c r="AA34" s="228">
        <v>71</v>
      </c>
      <c r="AB34" s="218">
        <v>5</v>
      </c>
      <c r="AC34" s="222">
        <v>78</v>
      </c>
      <c r="AD34" s="204"/>
    </row>
    <row r="35" spans="1:30" s="177" customFormat="1" ht="21.75" customHeight="1" x14ac:dyDescent="0.2">
      <c r="A35" s="63">
        <f>SUM(A32:A34)</f>
        <v>910</v>
      </c>
      <c r="B35" s="64">
        <f>SUM(B32:B34)</f>
        <v>59</v>
      </c>
      <c r="C35" s="229"/>
      <c r="D35" s="90" t="s">
        <v>68</v>
      </c>
      <c r="E35" s="87">
        <f>SUM(E32:E34)</f>
        <v>34</v>
      </c>
      <c r="F35" s="86">
        <f>SUM(F32:F34)</f>
        <v>34</v>
      </c>
      <c r="G35" s="230"/>
      <c r="H35" s="63">
        <f>SUM(H32:H34)</f>
        <v>914</v>
      </c>
      <c r="I35" s="64">
        <f>SUM(I32:I34)</f>
        <v>54</v>
      </c>
      <c r="J35" s="231"/>
      <c r="K35" s="102">
        <f>H35-A35</f>
        <v>4</v>
      </c>
      <c r="L35" s="103">
        <v>0.4</v>
      </c>
      <c r="M35" s="232"/>
      <c r="N35" s="83">
        <f>SUM(N32:N34)</f>
        <v>57</v>
      </c>
      <c r="O35" s="260">
        <f>SUM(O32:O34)</f>
        <v>2</v>
      </c>
      <c r="P35" s="134"/>
      <c r="Q35" s="94">
        <f>SUM(Q32:Q34)</f>
        <v>29</v>
      </c>
      <c r="R35" s="145">
        <f>SUM(R32:R34)</f>
        <v>0</v>
      </c>
      <c r="S35" s="95">
        <f>SUM(S32:S34)</f>
        <v>25</v>
      </c>
      <c r="T35" s="145">
        <f>SUM(T32:T34)</f>
        <v>3</v>
      </c>
      <c r="U35" s="141"/>
      <c r="V35" s="86">
        <f>SUM(V32:V34)</f>
        <v>0</v>
      </c>
      <c r="W35" s="232"/>
      <c r="X35" s="87">
        <f>SUM(X32:X34)/3</f>
        <v>72.666666666666671</v>
      </c>
      <c r="Y35" s="64">
        <f>SUM(Y32:Y34)/3</f>
        <v>15.366666666666667</v>
      </c>
      <c r="Z35" s="231"/>
      <c r="AA35" s="108">
        <f>SUM(AA32:AA34)/3</f>
        <v>64.666666666666671</v>
      </c>
      <c r="AB35" s="115">
        <f t="shared" ref="AB35:AC35" si="3">SUM(AB32:AB34)/3</f>
        <v>9</v>
      </c>
      <c r="AC35" s="116">
        <f t="shared" si="3"/>
        <v>71.666666666666671</v>
      </c>
      <c r="AD35" s="231"/>
    </row>
    <row r="36" spans="1:30" s="177" customFormat="1" ht="12.75" customHeight="1" x14ac:dyDescent="0.2">
      <c r="A36" s="233"/>
      <c r="B36" s="234"/>
      <c r="C36" s="235"/>
      <c r="D36" s="236"/>
      <c r="E36" s="234"/>
      <c r="F36" s="157"/>
      <c r="G36" s="236"/>
      <c r="H36" s="233"/>
      <c r="I36" s="234"/>
      <c r="J36" s="234"/>
      <c r="K36" s="237"/>
      <c r="L36" s="238"/>
      <c r="M36" s="239"/>
      <c r="N36" s="240"/>
      <c r="O36" s="240"/>
      <c r="P36" s="241"/>
      <c r="Q36" s="234"/>
      <c r="R36" s="240"/>
      <c r="S36" s="242"/>
      <c r="T36" s="240"/>
      <c r="U36" s="241"/>
      <c r="V36" s="240"/>
      <c r="W36" s="239"/>
      <c r="X36" s="234"/>
      <c r="Y36" s="238"/>
      <c r="Z36" s="234"/>
      <c r="AA36" s="240"/>
      <c r="AB36" s="240"/>
      <c r="AC36" s="240"/>
      <c r="AD36" s="234"/>
    </row>
    <row r="37" spans="1:30" ht="32.25" customHeight="1" x14ac:dyDescent="0.2">
      <c r="A37" s="243">
        <v>70</v>
      </c>
      <c r="B37" s="244">
        <v>2</v>
      </c>
      <c r="C37" s="200"/>
      <c r="D37" s="245" t="s">
        <v>53</v>
      </c>
      <c r="E37" s="246">
        <v>2</v>
      </c>
      <c r="F37" s="158">
        <v>2</v>
      </c>
      <c r="G37" s="203"/>
      <c r="H37" s="243">
        <v>71</v>
      </c>
      <c r="I37" s="244">
        <v>2</v>
      </c>
      <c r="J37" s="204"/>
      <c r="K37" s="247">
        <f>H37-A37</f>
        <v>1</v>
      </c>
      <c r="L37" s="248">
        <f>SUM(-K37/A37*100)</f>
        <v>-1.4285714285714286</v>
      </c>
      <c r="M37" s="192"/>
      <c r="N37" s="54">
        <v>10</v>
      </c>
      <c r="O37" s="249">
        <v>0</v>
      </c>
      <c r="P37" s="136"/>
      <c r="Q37" s="261">
        <v>10</v>
      </c>
      <c r="R37" s="249">
        <v>0</v>
      </c>
      <c r="S37" s="262">
        <v>0</v>
      </c>
      <c r="T37" s="249">
        <v>0</v>
      </c>
      <c r="U37" s="138"/>
      <c r="V37" s="256">
        <v>0</v>
      </c>
      <c r="W37" s="192"/>
      <c r="X37" s="246">
        <v>46</v>
      </c>
      <c r="Y37" s="244">
        <v>3.3</v>
      </c>
      <c r="Z37" s="204"/>
      <c r="AA37" s="263">
        <v>46</v>
      </c>
      <c r="AB37" s="249">
        <v>3</v>
      </c>
      <c r="AC37" s="256">
        <v>48</v>
      </c>
      <c r="AD37" s="204"/>
    </row>
    <row r="38" spans="1:30" s="177" customFormat="1" ht="12.75" customHeight="1" x14ac:dyDescent="0.2">
      <c r="A38" s="233"/>
      <c r="B38" s="234"/>
      <c r="C38" s="235"/>
      <c r="D38" s="236"/>
      <c r="E38" s="234"/>
      <c r="F38" s="157"/>
      <c r="G38" s="236"/>
      <c r="H38" s="233"/>
      <c r="I38" s="234"/>
      <c r="J38" s="234"/>
      <c r="K38" s="237"/>
      <c r="L38" s="238"/>
      <c r="M38" s="239"/>
      <c r="N38" s="240"/>
      <c r="O38" s="240"/>
      <c r="P38" s="241"/>
      <c r="Q38" s="234"/>
      <c r="R38" s="240"/>
      <c r="S38" s="242"/>
      <c r="T38" s="240"/>
      <c r="U38" s="241"/>
      <c r="V38" s="240"/>
      <c r="W38" s="239"/>
      <c r="X38" s="234"/>
      <c r="Y38" s="238"/>
      <c r="Z38" s="234"/>
      <c r="AA38" s="240"/>
      <c r="AB38" s="240"/>
      <c r="AC38" s="240"/>
      <c r="AD38" s="234"/>
    </row>
    <row r="39" spans="1:30" ht="21.75" customHeight="1" x14ac:dyDescent="0.2">
      <c r="A39" s="60">
        <v>282</v>
      </c>
      <c r="B39" s="199">
        <v>5</v>
      </c>
      <c r="C39" s="200"/>
      <c r="D39" s="201" t="s">
        <v>43</v>
      </c>
      <c r="E39" s="202">
        <v>9</v>
      </c>
      <c r="F39" s="155">
        <v>10</v>
      </c>
      <c r="G39" s="203"/>
      <c r="H39" s="60">
        <v>279</v>
      </c>
      <c r="I39" s="199">
        <v>7</v>
      </c>
      <c r="J39" s="204"/>
      <c r="K39" s="205">
        <f>H39-A39</f>
        <v>-3</v>
      </c>
      <c r="L39" s="206">
        <f>SUM(-K39/A39*100)</f>
        <v>1.0638297872340425</v>
      </c>
      <c r="M39" s="192"/>
      <c r="N39" s="80">
        <v>25</v>
      </c>
      <c r="O39" s="207">
        <v>1</v>
      </c>
      <c r="P39" s="132"/>
      <c r="Q39" s="257">
        <v>19</v>
      </c>
      <c r="R39" s="207">
        <v>0</v>
      </c>
      <c r="S39" s="258">
        <v>1</v>
      </c>
      <c r="T39" s="207">
        <v>0</v>
      </c>
      <c r="U39" s="139"/>
      <c r="V39" s="210">
        <v>6</v>
      </c>
      <c r="W39" s="192"/>
      <c r="X39" s="202">
        <v>60</v>
      </c>
      <c r="Y39" s="199">
        <v>6</v>
      </c>
      <c r="Z39" s="204"/>
      <c r="AA39" s="259">
        <v>48</v>
      </c>
      <c r="AB39" s="207">
        <v>7</v>
      </c>
      <c r="AC39" s="210">
        <v>59</v>
      </c>
      <c r="AD39" s="204"/>
    </row>
    <row r="40" spans="1:30" ht="21.75" customHeight="1" x14ac:dyDescent="0.2">
      <c r="A40" s="44">
        <v>101</v>
      </c>
      <c r="B40" s="213">
        <v>4</v>
      </c>
      <c r="C40" s="200"/>
      <c r="D40" s="214" t="s">
        <v>44</v>
      </c>
      <c r="E40" s="215">
        <v>3</v>
      </c>
      <c r="F40" s="156">
        <v>4</v>
      </c>
      <c r="G40" s="203"/>
      <c r="H40" s="44">
        <v>94</v>
      </c>
      <c r="I40" s="213">
        <v>6</v>
      </c>
      <c r="J40" s="204"/>
      <c r="K40" s="216">
        <f>H40-A40</f>
        <v>-7</v>
      </c>
      <c r="L40" s="217">
        <f>SUM(-K40/A40*100)</f>
        <v>6.9306930693069315</v>
      </c>
      <c r="M40" s="192"/>
      <c r="N40" s="38">
        <v>14</v>
      </c>
      <c r="O40" s="218">
        <v>2</v>
      </c>
      <c r="P40" s="219"/>
      <c r="Q40" s="220">
        <v>20</v>
      </c>
      <c r="R40" s="218">
        <v>0</v>
      </c>
      <c r="S40" s="221">
        <v>0</v>
      </c>
      <c r="T40" s="218">
        <v>0</v>
      </c>
      <c r="U40" s="140"/>
      <c r="V40" s="222">
        <v>2</v>
      </c>
      <c r="W40" s="192"/>
      <c r="X40" s="215">
        <v>53</v>
      </c>
      <c r="Y40" s="213">
        <v>2</v>
      </c>
      <c r="Z40" s="204"/>
      <c r="AA40" s="228">
        <v>45</v>
      </c>
      <c r="AB40" s="218">
        <v>2</v>
      </c>
      <c r="AC40" s="222">
        <v>50</v>
      </c>
      <c r="AD40" s="204"/>
    </row>
    <row r="41" spans="1:30" s="177" customFormat="1" ht="21.75" customHeight="1" x14ac:dyDescent="0.2">
      <c r="A41" s="63">
        <f>SUM(A39:A40)</f>
        <v>383</v>
      </c>
      <c r="B41" s="64">
        <f>SUM(B39:B40)</f>
        <v>9</v>
      </c>
      <c r="C41" s="229"/>
      <c r="D41" s="90" t="s">
        <v>46</v>
      </c>
      <c r="E41" s="87">
        <f>SUM(E39:E40)</f>
        <v>12</v>
      </c>
      <c r="F41" s="86">
        <f>SUM(F39:F40)</f>
        <v>14</v>
      </c>
      <c r="G41" s="230"/>
      <c r="H41" s="63">
        <f>SUM(H39:H40)</f>
        <v>373</v>
      </c>
      <c r="I41" s="64">
        <f>SUM(I39:I40)</f>
        <v>13</v>
      </c>
      <c r="J41" s="231"/>
      <c r="K41" s="102">
        <f>H41-A41</f>
        <v>-10</v>
      </c>
      <c r="L41" s="103">
        <f>SUM(-K41/A41*100)</f>
        <v>2.610966057441253</v>
      </c>
      <c r="M41" s="232"/>
      <c r="N41" s="108">
        <f>SUM(N39:N40)</f>
        <v>39</v>
      </c>
      <c r="O41" s="145">
        <f>SUM(O39:O40)</f>
        <v>3</v>
      </c>
      <c r="P41" s="134"/>
      <c r="Q41" s="94">
        <f>SUM(Q39:Q40)</f>
        <v>39</v>
      </c>
      <c r="R41" s="145">
        <f>SUM(R39:R40)</f>
        <v>0</v>
      </c>
      <c r="S41" s="95">
        <f>SUM(S39:S40)</f>
        <v>1</v>
      </c>
      <c r="T41" s="145">
        <f>SUM(T39:T40)</f>
        <v>0</v>
      </c>
      <c r="U41" s="141"/>
      <c r="V41" s="86">
        <f>SUM(V39:V40)</f>
        <v>8</v>
      </c>
      <c r="W41" s="232"/>
      <c r="X41" s="87">
        <f>SUM(X39:X40)</f>
        <v>113</v>
      </c>
      <c r="Y41" s="64">
        <f>SUM(Y39:Y40)</f>
        <v>8</v>
      </c>
      <c r="Z41" s="231"/>
      <c r="AA41" s="108">
        <f>SUM(AA39:AA40)/2</f>
        <v>46.5</v>
      </c>
      <c r="AB41" s="115">
        <f t="shared" ref="AB41:AC41" si="4">SUM(AB39:AB40)/2</f>
        <v>4.5</v>
      </c>
      <c r="AC41" s="116">
        <f t="shared" si="4"/>
        <v>54.5</v>
      </c>
      <c r="AD41" s="231"/>
    </row>
    <row r="42" spans="1:30" s="177" customFormat="1" ht="12.75" customHeight="1" x14ac:dyDescent="0.2">
      <c r="A42" s="233"/>
      <c r="B42" s="234"/>
      <c r="C42" s="235"/>
      <c r="D42" s="236"/>
      <c r="E42" s="234"/>
      <c r="F42" s="157"/>
      <c r="G42" s="236"/>
      <c r="H42" s="233"/>
      <c r="I42" s="234"/>
      <c r="J42" s="234"/>
      <c r="K42" s="237"/>
      <c r="L42" s="238"/>
      <c r="M42" s="239"/>
      <c r="N42" s="240"/>
      <c r="O42" s="240"/>
      <c r="P42" s="241"/>
      <c r="Q42" s="234"/>
      <c r="R42" s="240"/>
      <c r="S42" s="242"/>
      <c r="T42" s="240"/>
      <c r="U42" s="241"/>
      <c r="V42" s="240"/>
      <c r="W42" s="239"/>
      <c r="X42" s="234"/>
      <c r="Y42" s="238"/>
      <c r="Z42" s="234"/>
      <c r="AA42" s="240"/>
      <c r="AB42" s="240"/>
      <c r="AC42" s="240"/>
      <c r="AD42" s="234"/>
    </row>
    <row r="43" spans="1:30" ht="27.75" customHeight="1" x14ac:dyDescent="0.2">
      <c r="A43" s="243">
        <v>60</v>
      </c>
      <c r="B43" s="244">
        <v>9</v>
      </c>
      <c r="C43" s="200"/>
      <c r="D43" s="245" t="s">
        <v>54</v>
      </c>
      <c r="E43" s="246">
        <v>3</v>
      </c>
      <c r="F43" s="158">
        <v>3</v>
      </c>
      <c r="G43" s="203"/>
      <c r="H43" s="243">
        <v>61</v>
      </c>
      <c r="I43" s="244">
        <v>10</v>
      </c>
      <c r="J43" s="204"/>
      <c r="K43" s="247">
        <f>H43-A43</f>
        <v>1</v>
      </c>
      <c r="L43" s="248">
        <v>1.6</v>
      </c>
      <c r="M43" s="192"/>
      <c r="N43" s="54">
        <v>3</v>
      </c>
      <c r="O43" s="249">
        <v>2</v>
      </c>
      <c r="P43" s="136"/>
      <c r="Q43" s="261">
        <v>1</v>
      </c>
      <c r="R43" s="249">
        <v>1</v>
      </c>
      <c r="S43" s="262">
        <v>1</v>
      </c>
      <c r="T43" s="249">
        <v>0</v>
      </c>
      <c r="U43" s="138"/>
      <c r="V43" s="256">
        <v>0</v>
      </c>
      <c r="W43" s="192"/>
      <c r="X43" s="246">
        <v>75</v>
      </c>
      <c r="Y43" s="244">
        <v>28.4</v>
      </c>
      <c r="Z43" s="204"/>
      <c r="AA43" s="263">
        <v>64</v>
      </c>
      <c r="AB43" s="249">
        <v>28</v>
      </c>
      <c r="AC43" s="256">
        <v>88</v>
      </c>
      <c r="AD43" s="204"/>
    </row>
    <row r="44" spans="1:30" s="177" customFormat="1" ht="12.75" customHeight="1" x14ac:dyDescent="0.2">
      <c r="A44" s="233"/>
      <c r="B44" s="234"/>
      <c r="C44" s="235"/>
      <c r="D44" s="236"/>
      <c r="E44" s="234"/>
      <c r="F44" s="157"/>
      <c r="G44" s="236"/>
      <c r="H44" s="233"/>
      <c r="I44" s="234"/>
      <c r="J44" s="234"/>
      <c r="K44" s="237"/>
      <c r="L44" s="238"/>
      <c r="M44" s="239"/>
      <c r="N44" s="240"/>
      <c r="O44" s="240"/>
      <c r="P44" s="241"/>
      <c r="Q44" s="234"/>
      <c r="R44" s="240"/>
      <c r="S44" s="242"/>
      <c r="T44" s="240"/>
      <c r="U44" s="241"/>
      <c r="V44" s="240"/>
      <c r="W44" s="239"/>
      <c r="X44" s="234"/>
      <c r="Y44" s="238"/>
      <c r="Z44" s="234"/>
      <c r="AA44" s="240"/>
      <c r="AB44" s="240"/>
      <c r="AC44" s="240"/>
      <c r="AD44" s="234"/>
    </row>
    <row r="45" spans="1:30" ht="27.75" customHeight="1" x14ac:dyDescent="0.2">
      <c r="A45" s="243">
        <v>162</v>
      </c>
      <c r="B45" s="244">
        <v>23</v>
      </c>
      <c r="C45" s="200"/>
      <c r="D45" s="245" t="s">
        <v>55</v>
      </c>
      <c r="E45" s="246">
        <v>5</v>
      </c>
      <c r="F45" s="158">
        <v>6</v>
      </c>
      <c r="G45" s="203"/>
      <c r="H45" s="243">
        <v>162</v>
      </c>
      <c r="I45" s="244">
        <v>32</v>
      </c>
      <c r="J45" s="204"/>
      <c r="K45" s="247">
        <f>H45-A45</f>
        <v>0</v>
      </c>
      <c r="L45" s="248">
        <f>SUM(-K45/A45*100)</f>
        <v>0</v>
      </c>
      <c r="M45" s="192"/>
      <c r="N45" s="54">
        <v>15</v>
      </c>
      <c r="O45" s="249">
        <v>10</v>
      </c>
      <c r="P45" s="136"/>
      <c r="Q45" s="261">
        <v>8</v>
      </c>
      <c r="R45" s="249">
        <v>0</v>
      </c>
      <c r="S45" s="262">
        <v>6</v>
      </c>
      <c r="T45" s="249">
        <v>1</v>
      </c>
      <c r="U45" s="138"/>
      <c r="V45" s="256">
        <v>3</v>
      </c>
      <c r="W45" s="192"/>
      <c r="X45" s="246">
        <v>68</v>
      </c>
      <c r="Y45" s="244">
        <v>14.6</v>
      </c>
      <c r="Z45" s="204"/>
      <c r="AA45" s="263">
        <v>62</v>
      </c>
      <c r="AB45" s="249">
        <v>12</v>
      </c>
      <c r="AC45" s="256">
        <v>69</v>
      </c>
      <c r="AD45" s="204"/>
    </row>
    <row r="46" spans="1:30" s="177" customFormat="1" ht="12.75" customHeight="1" x14ac:dyDescent="0.2">
      <c r="A46" s="233"/>
      <c r="B46" s="234"/>
      <c r="C46" s="235"/>
      <c r="D46" s="236"/>
      <c r="E46" s="234"/>
      <c r="F46" s="157"/>
      <c r="G46" s="236"/>
      <c r="H46" s="233"/>
      <c r="I46" s="234"/>
      <c r="J46" s="234"/>
      <c r="K46" s="237"/>
      <c r="L46" s="238"/>
      <c r="M46" s="239"/>
      <c r="N46" s="240"/>
      <c r="O46" s="240"/>
      <c r="P46" s="241"/>
      <c r="Q46" s="234"/>
      <c r="R46" s="240"/>
      <c r="S46" s="242"/>
      <c r="T46" s="240"/>
      <c r="U46" s="241"/>
      <c r="V46" s="240"/>
      <c r="W46" s="239"/>
      <c r="X46" s="234"/>
      <c r="Y46" s="238"/>
      <c r="Z46" s="234"/>
      <c r="AA46" s="240"/>
      <c r="AB46" s="240"/>
      <c r="AC46" s="240"/>
      <c r="AD46" s="234"/>
    </row>
    <row r="47" spans="1:30" ht="27.75" customHeight="1" x14ac:dyDescent="0.2">
      <c r="A47" s="243">
        <v>113</v>
      </c>
      <c r="B47" s="244">
        <v>0</v>
      </c>
      <c r="C47" s="200"/>
      <c r="D47" s="245" t="s">
        <v>56</v>
      </c>
      <c r="E47" s="246">
        <v>4</v>
      </c>
      <c r="F47" s="158">
        <v>4</v>
      </c>
      <c r="G47" s="203"/>
      <c r="H47" s="243">
        <v>112</v>
      </c>
      <c r="I47" s="244">
        <v>0</v>
      </c>
      <c r="J47" s="204"/>
      <c r="K47" s="247">
        <f>H47-A47</f>
        <v>-1</v>
      </c>
      <c r="L47" s="248">
        <v>-0.9</v>
      </c>
      <c r="M47" s="192"/>
      <c r="N47" s="54">
        <v>2</v>
      </c>
      <c r="O47" s="249">
        <v>0</v>
      </c>
      <c r="P47" s="136"/>
      <c r="Q47" s="261">
        <v>1</v>
      </c>
      <c r="R47" s="249">
        <v>0</v>
      </c>
      <c r="S47" s="262">
        <v>2</v>
      </c>
      <c r="T47" s="249">
        <v>0</v>
      </c>
      <c r="U47" s="138"/>
      <c r="V47" s="256">
        <v>0</v>
      </c>
      <c r="W47" s="192"/>
      <c r="X47" s="246">
        <v>61</v>
      </c>
      <c r="Y47" s="244">
        <v>14.7</v>
      </c>
      <c r="Z47" s="204"/>
      <c r="AA47" s="263">
        <v>41</v>
      </c>
      <c r="AB47" s="249">
        <v>4</v>
      </c>
      <c r="AC47" s="256">
        <v>53</v>
      </c>
      <c r="AD47" s="204"/>
    </row>
    <row r="48" spans="1:30" s="177" customFormat="1" ht="12.75" customHeight="1" thickBot="1" x14ac:dyDescent="0.25">
      <c r="A48" s="233"/>
      <c r="B48" s="234"/>
      <c r="C48" s="235"/>
      <c r="D48" s="236"/>
      <c r="E48" s="234"/>
      <c r="F48" s="157"/>
      <c r="G48" s="236"/>
      <c r="H48" s="233"/>
      <c r="I48" s="234"/>
      <c r="J48" s="234"/>
      <c r="K48" s="237"/>
      <c r="L48" s="238"/>
      <c r="M48" s="239"/>
      <c r="N48" s="240"/>
      <c r="O48" s="240"/>
      <c r="P48" s="241"/>
      <c r="Q48" s="234"/>
      <c r="R48" s="240"/>
      <c r="S48" s="242"/>
      <c r="T48" s="240"/>
      <c r="U48" s="241"/>
      <c r="V48" s="240"/>
      <c r="W48" s="239"/>
      <c r="X48" s="234"/>
      <c r="Y48" s="238"/>
      <c r="Z48" s="234"/>
      <c r="AA48" s="240"/>
      <c r="AB48" s="240"/>
      <c r="AC48" s="240"/>
      <c r="AD48" s="234"/>
    </row>
    <row r="49" spans="1:30" s="275" customFormat="1" ht="22.5" customHeight="1" thickBot="1" x14ac:dyDescent="0.25">
      <c r="A49" s="173">
        <f>SUM(A28,A30,A35,A37,A41,A43,A45,A47)</f>
        <v>9201</v>
      </c>
      <c r="B49" s="174">
        <f>SUM(B28,B30,B35,B37,B41,B43,B45,B47)</f>
        <v>708</v>
      </c>
      <c r="C49" s="264"/>
      <c r="D49" s="124" t="s">
        <v>52</v>
      </c>
      <c r="E49" s="159">
        <f>SUM(E47,E45,E43,E41,E37,E35,E30,E28)</f>
        <v>318</v>
      </c>
      <c r="F49" s="159">
        <f>SUM(F47,F45,F43,F41,F37,F35,F30,F28)</f>
        <v>314</v>
      </c>
      <c r="G49" s="159"/>
      <c r="H49" s="265">
        <f>SUM(H28,H30,H35,H37,H41,H43,H45,H47)</f>
        <v>8942</v>
      </c>
      <c r="I49" s="265">
        <f>SUM(I28,I30,I35,I37,I41,I43,I45,I47)</f>
        <v>686</v>
      </c>
      <c r="J49" s="265"/>
      <c r="K49" s="266">
        <f>SUM(K47,K45,K43,K41,K37,K35,K30,K28)</f>
        <v>-259</v>
      </c>
      <c r="L49" s="267">
        <f>SUM(-K49/A49*100)</f>
        <v>2.8149114226714489</v>
      </c>
      <c r="M49" s="268"/>
      <c r="N49" s="173">
        <f>SUM(N28,N30,N35,N37,N41,N43,N45,N47)</f>
        <v>328</v>
      </c>
      <c r="O49" s="269">
        <f>SUM(O47,O45,O43,O41,O37,O35,O30,O28)</f>
        <v>58</v>
      </c>
      <c r="P49" s="137" t="s">
        <v>0</v>
      </c>
      <c r="Q49" s="125">
        <f>SUM(Q28,Q30,Q35,Q37,Q41,Q43,Q45,Q47)</f>
        <v>318</v>
      </c>
      <c r="R49" s="270">
        <f>SUM(R47,R45,R43,R41,R37,R35,R30,R28)</f>
        <v>4</v>
      </c>
      <c r="S49" s="125">
        <f>SUM(S28,S30,S35,S37,S41,S43,S45,S47)</f>
        <v>231</v>
      </c>
      <c r="T49" s="269">
        <f>SUM(T47,T45,T43,T41,T37,T35,T30,T28)</f>
        <v>30</v>
      </c>
      <c r="U49" s="137" t="s">
        <v>0</v>
      </c>
      <c r="V49" s="174">
        <f>SUM(V28,V30,V35,V37,V41,V43,V45,V47)</f>
        <v>57</v>
      </c>
      <c r="W49" s="268"/>
      <c r="X49" s="173">
        <f>SUM(X47,X45,X43,X40,X39,X37,X34,X33,X32,X30,X27,X26,X25,X24,X23,X22,X21,X20,X19,X18,X17,X16,X15,X14,X13,X12,X11,X10,X9)/29</f>
        <v>68.482758620689651</v>
      </c>
      <c r="Y49" s="174">
        <f>SUM(Y47,Y45,Y43,Y40,Y39,Y37,Y34,Y33,Y32,Y30,Y27,Y26,Y25,Y24,Y23,Y22,Y21,Y20,Y19,Y18,Y17,Y16,Y15,Y14,Y13,Y12,Y11,Y10,Y9)/29</f>
        <v>18.806896551724137</v>
      </c>
      <c r="Z49" s="265"/>
      <c r="AA49" s="271">
        <f>SUM(AA47,AA45,AA43,AA40,AA39,AA37,AA34,AA33,AA32,AA27,AA26,AA25,AA24,AA23,AA22,AA21,AA20,AA19,AA18,AA17,AA16,AA15,AA14,AA13,AA12,AA11,AA10,AA9)/28</f>
        <v>56.535714285714285</v>
      </c>
      <c r="AB49" s="272">
        <f t="shared" ref="AB49:AC49" si="5">SUM(AB47,AB45,AB43,AB40,AB39,AB37,AB34,AB33,AB32,AB27,AB26,AB25,AB24,AB23,AB22,AB21,AB20,AB19,AB18,AB17,AB16,AB15,AB14,AB13,AB12,AB11,AB10,AB9)/28</f>
        <v>11.964285714285714</v>
      </c>
      <c r="AC49" s="273">
        <f t="shared" si="5"/>
        <v>63.392857142857146</v>
      </c>
      <c r="AD49" s="274"/>
    </row>
    <row r="50" spans="1:30" s="182" customFormat="1" x14ac:dyDescent="0.2">
      <c r="A50" s="276"/>
      <c r="B50" s="277"/>
      <c r="C50" s="278"/>
      <c r="D50" s="279"/>
      <c r="E50" s="277"/>
      <c r="F50" s="279"/>
      <c r="G50" s="280"/>
      <c r="H50" s="276"/>
      <c r="I50" s="281"/>
      <c r="J50" s="281"/>
      <c r="K50" s="282" t="s">
        <v>30</v>
      </c>
      <c r="L50" s="283" t="s">
        <v>0</v>
      </c>
      <c r="M50" s="284"/>
      <c r="N50" s="285"/>
      <c r="O50" s="285"/>
      <c r="P50" s="285"/>
      <c r="Q50" s="285"/>
      <c r="R50" s="285"/>
      <c r="S50" s="285"/>
      <c r="T50" s="285"/>
      <c r="U50" s="285"/>
      <c r="V50" s="285"/>
      <c r="W50" s="284"/>
      <c r="X50" s="276" t="s">
        <v>31</v>
      </c>
      <c r="Y50" s="286" t="s">
        <v>31</v>
      </c>
      <c r="Z50" s="281"/>
      <c r="AA50" s="287" t="s">
        <v>32</v>
      </c>
      <c r="AB50" s="287"/>
      <c r="AC50" s="287"/>
      <c r="AD50" s="281"/>
    </row>
    <row r="51" spans="1:30" s="182" customFormat="1" x14ac:dyDescent="0.2">
      <c r="A51" s="276"/>
      <c r="B51" s="277"/>
      <c r="C51" s="277"/>
      <c r="D51" s="279"/>
      <c r="E51" s="277"/>
      <c r="F51" s="279"/>
      <c r="G51" s="279"/>
      <c r="H51" s="276"/>
      <c r="I51" s="281"/>
      <c r="J51" s="281"/>
      <c r="K51" s="599" t="s">
        <v>33</v>
      </c>
      <c r="L51" s="599"/>
      <c r="M51" s="284"/>
      <c r="N51" s="285"/>
      <c r="O51" s="285"/>
      <c r="P51" s="285"/>
      <c r="Q51" s="285"/>
      <c r="R51" s="285"/>
      <c r="S51" s="285"/>
      <c r="T51" s="285"/>
      <c r="U51" s="285"/>
      <c r="V51" s="285"/>
      <c r="W51" s="284"/>
      <c r="X51" s="289"/>
      <c r="Y51" s="286"/>
      <c r="Z51" s="281"/>
      <c r="AA51" s="290" t="s">
        <v>34</v>
      </c>
      <c r="AB51" s="290"/>
      <c r="AC51" s="290"/>
      <c r="AD51" s="281"/>
    </row>
    <row r="52" spans="1:30" x14ac:dyDescent="0.2">
      <c r="K52" s="291" t="s">
        <v>0</v>
      </c>
    </row>
  </sheetData>
  <mergeCells count="8">
    <mergeCell ref="K51:L51"/>
    <mergeCell ref="W5:AD5"/>
    <mergeCell ref="D6:D7"/>
    <mergeCell ref="E6:F6"/>
    <mergeCell ref="H6:I6"/>
    <mergeCell ref="K6:L6"/>
    <mergeCell ref="N6:V6"/>
    <mergeCell ref="X6:AC6"/>
  </mergeCell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2154C-51DC-4E14-9213-FE52557BE4D5}">
  <dimension ref="A1:B10"/>
  <sheetViews>
    <sheetView workbookViewId="0">
      <selection activeCell="B9" sqref="B9"/>
    </sheetView>
  </sheetViews>
  <sheetFormatPr defaultRowHeight="15" x14ac:dyDescent="0.2"/>
  <cols>
    <col min="1" max="1" width="9.33203125" style="129"/>
    <col min="2" max="2" width="136.33203125" style="128" customWidth="1"/>
    <col min="3" max="16384" width="9.33203125" style="128"/>
  </cols>
  <sheetData>
    <row r="1" spans="1:2" ht="18.75" customHeight="1" x14ac:dyDescent="0.2">
      <c r="A1" s="131">
        <v>1</v>
      </c>
      <c r="B1" s="147" t="s">
        <v>61</v>
      </c>
    </row>
    <row r="2" spans="1:2" ht="17.25" customHeight="1" x14ac:dyDescent="0.2">
      <c r="A2" s="131" t="s">
        <v>0</v>
      </c>
      <c r="B2" s="130" t="s">
        <v>57</v>
      </c>
    </row>
    <row r="3" spans="1:2" ht="19.5" customHeight="1" x14ac:dyDescent="0.2">
      <c r="A3" s="131" t="s">
        <v>0</v>
      </c>
      <c r="B3" s="130" t="s">
        <v>58</v>
      </c>
    </row>
    <row r="4" spans="1:2" ht="20.25" customHeight="1" x14ac:dyDescent="0.2">
      <c r="A4" s="131" t="s">
        <v>0</v>
      </c>
      <c r="B4" s="130" t="s">
        <v>59</v>
      </c>
    </row>
    <row r="5" spans="1:2" ht="39" customHeight="1" x14ac:dyDescent="0.2">
      <c r="A5" s="131">
        <v>2</v>
      </c>
      <c r="B5" s="146" t="s">
        <v>80</v>
      </c>
    </row>
    <row r="6" spans="1:2" ht="81.75" customHeight="1" x14ac:dyDescent="0.2">
      <c r="A6" s="131">
        <v>3</v>
      </c>
      <c r="B6" s="147" t="s">
        <v>62</v>
      </c>
    </row>
    <row r="7" spans="1:2" ht="36" customHeight="1" x14ac:dyDescent="0.2">
      <c r="A7" s="131">
        <v>4</v>
      </c>
      <c r="B7" s="147" t="s">
        <v>60</v>
      </c>
    </row>
    <row r="8" spans="1:2" ht="24.75" customHeight="1" x14ac:dyDescent="0.2">
      <c r="A8" s="131">
        <v>5</v>
      </c>
      <c r="B8" s="147" t="s">
        <v>81</v>
      </c>
    </row>
    <row r="10" spans="1:2" x14ac:dyDescent="0.2">
      <c r="B10" s="128" t="s">
        <v>63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F254A0A80E72449B595AE57EC65781" ma:contentTypeVersion="12" ma:contentTypeDescription="Create a new document." ma:contentTypeScope="" ma:versionID="34e202b9386293e6cf081974d28b5b9f">
  <xsd:schema xmlns:xsd="http://www.w3.org/2001/XMLSchema" xmlns:xs="http://www.w3.org/2001/XMLSchema" xmlns:p="http://schemas.microsoft.com/office/2006/metadata/properties" xmlns:ns2="8bd6aacf-3dfc-40da-a269-52272538482f" xmlns:ns3="c91adfa2-1a94-464e-a290-88e5f7fec670" targetNamespace="http://schemas.microsoft.com/office/2006/metadata/properties" ma:root="true" ma:fieldsID="3b4f268c1f3f07f9f518641e93b16b4b" ns2:_="" ns3:_="">
    <xsd:import namespace="8bd6aacf-3dfc-40da-a269-52272538482f"/>
    <xsd:import namespace="c91adfa2-1a94-464e-a290-88e5f7fec6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d6aacf-3dfc-40da-a269-522725384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adfa2-1a94-464e-a290-88e5f7fec67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D46F57-9B8F-4420-A652-3833F46417C6}">
  <ds:schemaRefs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506fa64c-9b46-480f-97dc-1ef00805e3ac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764DC74-3E24-4B17-8676-B808E2A599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d6aacf-3dfc-40da-a269-52272538482f"/>
    <ds:schemaRef ds:uri="c91adfa2-1a94-464e-a290-88e5f7fec6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2027D7F-133E-4C90-AF92-635162E1D26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Assoc Stats 1.4.20-31.12.20</vt:lpstr>
      <vt:lpstr>Assoc Stats 1.4.20-30.09.20</vt:lpstr>
      <vt:lpstr>Assoc Stats 1.4.20-16.6.20</vt:lpstr>
      <vt:lpstr>Assoc Stats 1-4-19 to 31-03-20</vt:lpstr>
      <vt:lpstr>Assoc Stats 1-4-19 to 31-12-19</vt:lpstr>
      <vt:lpstr>Assoc Stats 1-4-19 to 15-10-19</vt:lpstr>
      <vt:lpstr>Assoc Stats 1-4-19 to 31-7-19</vt:lpstr>
      <vt:lpstr>Assoc Stats 1-4-18 to 31-3-19</vt:lpstr>
      <vt:lpstr>NOTES</vt:lpstr>
      <vt:lpstr>'Assoc Stats 1-4-19 to 31-7-19'!Print_Area</vt:lpstr>
      <vt:lpstr>'Assoc Stats 1-4-19 to 31-7-19'!Print_Titles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P21_MMR_2017-18_sum.xlsx</dc:title>
  <dc:creator>tibor</dc:creator>
  <cp:lastModifiedBy>Gill Board</cp:lastModifiedBy>
  <cp:lastPrinted>2020-01-03T08:11:37Z</cp:lastPrinted>
  <dcterms:created xsi:type="dcterms:W3CDTF">2018-03-01T12:18:29Z</dcterms:created>
  <dcterms:modified xsi:type="dcterms:W3CDTF">2021-01-27T07:12:58Z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0x010100D1F254A0A80E72449B595AE57EC65781</vt:lpwstr>
  </property>
  <property fmtid="{D5CDD505-2E9C-101B-9397-08002B2CF9AE}" pid="3" name="Order">
    <vt:r8>13462900</vt:r8>
  </property>
</Properties>
</file>