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hecatenians.sharepoint.com/sites/SharedData/Shared Documents/Shared Data/FUNMI &amp; KATIE Doc/Cat Assc 05/REPORTS/2023/Quarterly MShip Stats/1Apr23-30June23/"/>
    </mc:Choice>
  </mc:AlternateContent>
  <xr:revisionPtr revIDLastSave="1589" documentId="13_ncr:1_{9371BAF2-678F-4063-9CA3-80E1036B8981}" xr6:coauthVersionLast="47" xr6:coauthVersionMax="47" xr10:uidLastSave="{07534908-E8B8-4C47-941A-C722114F6835}"/>
  <bookViews>
    <workbookView xWindow="20370" yWindow="-120" windowWidth="19440" windowHeight="15000" xr2:uid="{00000000-000D-0000-FFFF-FFFF00000000}"/>
  </bookViews>
  <sheets>
    <sheet name="Assoc 01-Apr-23 to 30-Jun-23" sheetId="21" r:id="rId1"/>
    <sheet name="Assoc 01-Apr-22 to 31-Mar-23" sheetId="19" r:id="rId2"/>
    <sheet name="Assoc 01-04-22 to 31-12-22" sheetId="18" r:id="rId3"/>
    <sheet name="Assoc 01-04-22 to 30-09-22" sheetId="17" r:id="rId4"/>
    <sheet name="Assoc 01-04-22 to 30-06-22" sheetId="16" r:id="rId5"/>
    <sheet name="Assoc 01-04-21 to 31-03-22" sheetId="15" r:id="rId6"/>
    <sheet name="NOTES" sheetId="2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26" i="21" l="1"/>
  <c r="AB52" i="19"/>
  <c r="T50" i="19"/>
  <c r="T52" i="19" s="1"/>
  <c r="Q50" i="19"/>
  <c r="Q52" i="19" s="1"/>
  <c r="I50" i="19"/>
  <c r="I52" i="19" s="1"/>
  <c r="F50" i="19"/>
  <c r="F52" i="19" s="1"/>
  <c r="M48" i="19"/>
  <c r="N48" i="19" s="1"/>
  <c r="L48" i="19"/>
  <c r="K48" i="19"/>
  <c r="N46" i="19"/>
  <c r="M46" i="19"/>
  <c r="K46" i="19"/>
  <c r="L46" i="19" s="1"/>
  <c r="X44" i="19"/>
  <c r="X50" i="19" s="1"/>
  <c r="X52" i="19" s="1"/>
  <c r="V44" i="19"/>
  <c r="V50" i="19" s="1"/>
  <c r="V52" i="19" s="1"/>
  <c r="U44" i="19"/>
  <c r="U50" i="19" s="1"/>
  <c r="U52" i="19" s="1"/>
  <c r="T44" i="19"/>
  <c r="S44" i="19"/>
  <c r="S50" i="19" s="1"/>
  <c r="S52" i="19" s="1"/>
  <c r="Q44" i="19"/>
  <c r="P44" i="19"/>
  <c r="P50" i="19" s="1"/>
  <c r="P52" i="19" s="1"/>
  <c r="K44" i="19"/>
  <c r="I44" i="19"/>
  <c r="H44" i="19"/>
  <c r="F44" i="19"/>
  <c r="E44" i="19"/>
  <c r="E50" i="19" s="1"/>
  <c r="E52" i="19" s="1"/>
  <c r="B44" i="19"/>
  <c r="B50" i="19" s="1"/>
  <c r="B52" i="19" s="1"/>
  <c r="A44" i="19"/>
  <c r="A50" i="19" s="1"/>
  <c r="A52" i="19" s="1"/>
  <c r="M43" i="19"/>
  <c r="N43" i="19" s="1"/>
  <c r="K43" i="19"/>
  <c r="L43" i="19" s="1"/>
  <c r="M42" i="19"/>
  <c r="N42" i="19" s="1"/>
  <c r="K42" i="19"/>
  <c r="L42" i="19" s="1"/>
  <c r="M40" i="19"/>
  <c r="N40" i="19" s="1"/>
  <c r="K40" i="19"/>
  <c r="L40" i="19" s="1"/>
  <c r="M38" i="19"/>
  <c r="N38" i="19" s="1"/>
  <c r="K38" i="19"/>
  <c r="L38" i="19" s="1"/>
  <c r="X36" i="19"/>
  <c r="V36" i="19"/>
  <c r="U36" i="19"/>
  <c r="T36" i="19"/>
  <c r="S36" i="19"/>
  <c r="Q36" i="19"/>
  <c r="P36" i="19"/>
  <c r="I36" i="19"/>
  <c r="H36" i="19"/>
  <c r="F36" i="19"/>
  <c r="E36" i="19"/>
  <c r="B36" i="19"/>
  <c r="A36" i="19"/>
  <c r="M35" i="19"/>
  <c r="K35" i="19"/>
  <c r="L35" i="19" s="1"/>
  <c r="M34" i="19"/>
  <c r="N34" i="19" s="1"/>
  <c r="L34" i="19"/>
  <c r="K34" i="19"/>
  <c r="M33" i="19"/>
  <c r="N33" i="19" s="1"/>
  <c r="K33" i="19"/>
  <c r="K36" i="19" s="1"/>
  <c r="L36" i="19" s="1"/>
  <c r="M32" i="19"/>
  <c r="N32" i="19" s="1"/>
  <c r="L32" i="19"/>
  <c r="K32" i="19"/>
  <c r="X30" i="19"/>
  <c r="V30" i="19"/>
  <c r="U30" i="19"/>
  <c r="T30" i="19"/>
  <c r="S30" i="19"/>
  <c r="Q30" i="19"/>
  <c r="P30" i="19"/>
  <c r="I30" i="19"/>
  <c r="H30" i="19"/>
  <c r="F30" i="19"/>
  <c r="E30" i="19"/>
  <c r="B30" i="19"/>
  <c r="A30" i="19"/>
  <c r="N28" i="19"/>
  <c r="M28" i="19"/>
  <c r="M30" i="19" s="1"/>
  <c r="L28" i="19"/>
  <c r="K28" i="19"/>
  <c r="M26" i="19"/>
  <c r="N26" i="19" s="1"/>
  <c r="K26" i="19"/>
  <c r="L26" i="19" s="1"/>
  <c r="N24" i="19"/>
  <c r="M24" i="19"/>
  <c r="L24" i="19"/>
  <c r="K24" i="19"/>
  <c r="M23" i="19"/>
  <c r="N23" i="19" s="1"/>
  <c r="L23" i="19"/>
  <c r="K23" i="19"/>
  <c r="N22" i="19"/>
  <c r="M22" i="19"/>
  <c r="L22" i="19"/>
  <c r="K22" i="19"/>
  <c r="M21" i="19"/>
  <c r="N21" i="19" s="1"/>
  <c r="L21" i="19"/>
  <c r="K21" i="19"/>
  <c r="N20" i="19"/>
  <c r="M20" i="19"/>
  <c r="L20" i="19"/>
  <c r="K20" i="19"/>
  <c r="M19" i="19"/>
  <c r="N19" i="19" s="1"/>
  <c r="L19" i="19"/>
  <c r="K19" i="19"/>
  <c r="N18" i="19"/>
  <c r="M18" i="19"/>
  <c r="L18" i="19"/>
  <c r="K18" i="19"/>
  <c r="M17" i="19"/>
  <c r="N17" i="19" s="1"/>
  <c r="L17" i="19"/>
  <c r="K17" i="19"/>
  <c r="N16" i="19"/>
  <c r="M16" i="19"/>
  <c r="L16" i="19"/>
  <c r="K16" i="19"/>
  <c r="M15" i="19"/>
  <c r="N15" i="19" s="1"/>
  <c r="L15" i="19"/>
  <c r="K15" i="19"/>
  <c r="N14" i="19"/>
  <c r="M14" i="19"/>
  <c r="L14" i="19"/>
  <c r="K14" i="19"/>
  <c r="M13" i="19"/>
  <c r="N13" i="19" s="1"/>
  <c r="L13" i="19"/>
  <c r="K13" i="19"/>
  <c r="N12" i="19"/>
  <c r="M12" i="19"/>
  <c r="L12" i="19"/>
  <c r="K12" i="19"/>
  <c r="M11" i="19"/>
  <c r="N11" i="19" s="1"/>
  <c r="L11" i="19"/>
  <c r="K11" i="19"/>
  <c r="N10" i="19"/>
  <c r="M10" i="19"/>
  <c r="L10" i="19"/>
  <c r="K10" i="19"/>
  <c r="M9" i="19"/>
  <c r="N9" i="19" s="1"/>
  <c r="L9" i="19"/>
  <c r="K9" i="19"/>
  <c r="N8" i="19"/>
  <c r="M8" i="19"/>
  <c r="L8" i="19"/>
  <c r="K8" i="19"/>
  <c r="M7" i="19"/>
  <c r="N7" i="19" s="1"/>
  <c r="L7" i="19"/>
  <c r="K7" i="19"/>
  <c r="N6" i="19"/>
  <c r="M6" i="19"/>
  <c r="L6" i="19"/>
  <c r="K6" i="19"/>
  <c r="K30" i="19" s="1"/>
  <c r="L30" i="19" s="1"/>
  <c r="E52" i="21"/>
  <c r="F50" i="21"/>
  <c r="E50" i="21"/>
  <c r="A50" i="21"/>
  <c r="A52" i="21" s="1"/>
  <c r="M48" i="21"/>
  <c r="N48" i="21" s="1"/>
  <c r="K48" i="21"/>
  <c r="L48" i="21" s="1"/>
  <c r="M46" i="21"/>
  <c r="N46" i="21" s="1"/>
  <c r="K46" i="21"/>
  <c r="L46" i="21" s="1"/>
  <c r="X44" i="21"/>
  <c r="X50" i="21" s="1"/>
  <c r="V44" i="21"/>
  <c r="V50" i="21" s="1"/>
  <c r="U44" i="21"/>
  <c r="U50" i="21" s="1"/>
  <c r="T44" i="21"/>
  <c r="T50" i="21" s="1"/>
  <c r="S44" i="21"/>
  <c r="S50" i="21" s="1"/>
  <c r="Q44" i="21"/>
  <c r="Q50" i="21" s="1"/>
  <c r="P44" i="21"/>
  <c r="P50" i="21" s="1"/>
  <c r="I44" i="21"/>
  <c r="I50" i="21" s="1"/>
  <c r="H44" i="21"/>
  <c r="F44" i="21"/>
  <c r="E44" i="21"/>
  <c r="B44" i="21"/>
  <c r="B50" i="21" s="1"/>
  <c r="B52" i="21" s="1"/>
  <c r="A44" i="21"/>
  <c r="M43" i="21"/>
  <c r="N43" i="21" s="1"/>
  <c r="K43" i="21"/>
  <c r="L43" i="21" s="1"/>
  <c r="M42" i="21"/>
  <c r="N42" i="21" s="1"/>
  <c r="K42" i="21"/>
  <c r="K44" i="21" s="1"/>
  <c r="M40" i="21"/>
  <c r="N40" i="21" s="1"/>
  <c r="K40" i="21"/>
  <c r="L40" i="21" s="1"/>
  <c r="M38" i="21"/>
  <c r="K38" i="21"/>
  <c r="L38" i="21" s="1"/>
  <c r="X36" i="21"/>
  <c r="V36" i="21"/>
  <c r="U36" i="21"/>
  <c r="T36" i="21"/>
  <c r="S36" i="21"/>
  <c r="Q36" i="21"/>
  <c r="P36" i="21"/>
  <c r="I36" i="21"/>
  <c r="H36" i="21"/>
  <c r="F36" i="21"/>
  <c r="E36" i="21"/>
  <c r="B36" i="21"/>
  <c r="A36" i="21"/>
  <c r="M35" i="21"/>
  <c r="K35" i="21"/>
  <c r="L35" i="21" s="1"/>
  <c r="M34" i="21"/>
  <c r="N34" i="21" s="1"/>
  <c r="K34" i="21"/>
  <c r="L34" i="21" s="1"/>
  <c r="M33" i="21"/>
  <c r="N33" i="21" s="1"/>
  <c r="K33" i="21"/>
  <c r="L33" i="21" s="1"/>
  <c r="M32" i="21"/>
  <c r="K32" i="21"/>
  <c r="L32" i="21" s="1"/>
  <c r="X30" i="21"/>
  <c r="V30" i="21"/>
  <c r="U30" i="21"/>
  <c r="T30" i="21"/>
  <c r="S30" i="21"/>
  <c r="Q30" i="21"/>
  <c r="P30" i="21"/>
  <c r="I30" i="21"/>
  <c r="H30" i="21"/>
  <c r="F30" i="21"/>
  <c r="E30" i="21"/>
  <c r="B30" i="21"/>
  <c r="A30" i="21"/>
  <c r="M28" i="21"/>
  <c r="K28" i="21"/>
  <c r="M26" i="21"/>
  <c r="N26" i="21" s="1"/>
  <c r="K26" i="21"/>
  <c r="M24" i="21"/>
  <c r="N24" i="21" s="1"/>
  <c r="K24" i="21"/>
  <c r="L24" i="21" s="1"/>
  <c r="M23" i="21"/>
  <c r="N23" i="21" s="1"/>
  <c r="K23" i="21"/>
  <c r="L23" i="21" s="1"/>
  <c r="M22" i="21"/>
  <c r="N22" i="21" s="1"/>
  <c r="L22" i="21"/>
  <c r="K22" i="21"/>
  <c r="M21" i="21"/>
  <c r="N21" i="21" s="1"/>
  <c r="K21" i="21"/>
  <c r="L21" i="21" s="1"/>
  <c r="M20" i="21"/>
  <c r="N20" i="21" s="1"/>
  <c r="K20" i="21"/>
  <c r="L20" i="21" s="1"/>
  <c r="M19" i="21"/>
  <c r="N19" i="21" s="1"/>
  <c r="L19" i="21"/>
  <c r="K19" i="21"/>
  <c r="M18" i="21"/>
  <c r="N18" i="21" s="1"/>
  <c r="L18" i="21"/>
  <c r="K18" i="21"/>
  <c r="M17" i="21"/>
  <c r="N17" i="21" s="1"/>
  <c r="L17" i="21"/>
  <c r="K17" i="21"/>
  <c r="M16" i="21"/>
  <c r="N16" i="21" s="1"/>
  <c r="L16" i="21"/>
  <c r="K16" i="21"/>
  <c r="M15" i="21"/>
  <c r="N15" i="21" s="1"/>
  <c r="L15" i="21"/>
  <c r="K15" i="21"/>
  <c r="M14" i="21"/>
  <c r="N14" i="21" s="1"/>
  <c r="K14" i="21"/>
  <c r="L14" i="21" s="1"/>
  <c r="M13" i="21"/>
  <c r="N13" i="21" s="1"/>
  <c r="K13" i="21"/>
  <c r="L13" i="21" s="1"/>
  <c r="M12" i="21"/>
  <c r="N12" i="21" s="1"/>
  <c r="K12" i="21"/>
  <c r="L12" i="21" s="1"/>
  <c r="M11" i="21"/>
  <c r="N11" i="21" s="1"/>
  <c r="K11" i="21"/>
  <c r="L11" i="21" s="1"/>
  <c r="M10" i="21"/>
  <c r="N10" i="21" s="1"/>
  <c r="K10" i="21"/>
  <c r="L10" i="21" s="1"/>
  <c r="M9" i="21"/>
  <c r="N9" i="21" s="1"/>
  <c r="L9" i="21"/>
  <c r="K9" i="21"/>
  <c r="M8" i="21"/>
  <c r="N8" i="21" s="1"/>
  <c r="K8" i="21"/>
  <c r="L8" i="21" s="1"/>
  <c r="M7" i="21"/>
  <c r="N7" i="21" s="1"/>
  <c r="L7" i="21"/>
  <c r="K7" i="21"/>
  <c r="M6" i="21"/>
  <c r="N6" i="21" s="1"/>
  <c r="K6" i="21"/>
  <c r="L6" i="21" s="1"/>
  <c r="L30" i="18"/>
  <c r="AB52" i="18"/>
  <c r="E50" i="18"/>
  <c r="E52" i="18" s="1"/>
  <c r="M48" i="18"/>
  <c r="N48" i="18" s="1"/>
  <c r="K48" i="18"/>
  <c r="M46" i="18"/>
  <c r="N46" i="18" s="1"/>
  <c r="K46" i="18"/>
  <c r="L46" i="18" s="1"/>
  <c r="AE44" i="18"/>
  <c r="AD44" i="18"/>
  <c r="AA44" i="18"/>
  <c r="X44" i="18"/>
  <c r="X50" i="18" s="1"/>
  <c r="V44" i="18"/>
  <c r="V50" i="18" s="1"/>
  <c r="V52" i="18" s="1"/>
  <c r="U44" i="18"/>
  <c r="U50" i="18" s="1"/>
  <c r="T44" i="18"/>
  <c r="T50" i="18" s="1"/>
  <c r="T52" i="18" s="1"/>
  <c r="S44" i="18"/>
  <c r="S50" i="18" s="1"/>
  <c r="Q44" i="18"/>
  <c r="Q50" i="18" s="1"/>
  <c r="P44" i="18"/>
  <c r="P50" i="18" s="1"/>
  <c r="I44" i="18"/>
  <c r="I50" i="18" s="1"/>
  <c r="H44" i="18"/>
  <c r="H50" i="18" s="1"/>
  <c r="F44" i="18"/>
  <c r="F50" i="18" s="1"/>
  <c r="E44" i="18"/>
  <c r="B44" i="18"/>
  <c r="B50" i="18" s="1"/>
  <c r="B52" i="18" s="1"/>
  <c r="A44" i="18"/>
  <c r="M43" i="18"/>
  <c r="N43" i="18" s="1"/>
  <c r="K43" i="18"/>
  <c r="L43" i="18" s="1"/>
  <c r="M42" i="18"/>
  <c r="N42" i="18" s="1"/>
  <c r="K42" i="18"/>
  <c r="K44" i="18" s="1"/>
  <c r="M40" i="18"/>
  <c r="N40" i="18" s="1"/>
  <c r="K40" i="18"/>
  <c r="L40" i="18" s="1"/>
  <c r="N38" i="18"/>
  <c r="M38" i="18"/>
  <c r="K38" i="18"/>
  <c r="L38" i="18" s="1"/>
  <c r="X36" i="18"/>
  <c r="V36" i="18"/>
  <c r="U36" i="18"/>
  <c r="T36" i="18"/>
  <c r="S36" i="18"/>
  <c r="Q36" i="18"/>
  <c r="P36" i="18"/>
  <c r="I36" i="18"/>
  <c r="H36" i="18"/>
  <c r="F36" i="18"/>
  <c r="E36" i="18"/>
  <c r="B36" i="18"/>
  <c r="A36" i="18"/>
  <c r="M35" i="18"/>
  <c r="K35" i="18"/>
  <c r="L35" i="18" s="1"/>
  <c r="M34" i="18"/>
  <c r="N34" i="18" s="1"/>
  <c r="K34" i="18"/>
  <c r="L34" i="18" s="1"/>
  <c r="M33" i="18"/>
  <c r="N33" i="18" s="1"/>
  <c r="K33" i="18"/>
  <c r="L33" i="18" s="1"/>
  <c r="M32" i="18"/>
  <c r="K32" i="18"/>
  <c r="L32" i="18" s="1"/>
  <c r="X30" i="18"/>
  <c r="V30" i="18"/>
  <c r="U30" i="18"/>
  <c r="T30" i="18"/>
  <c r="S30" i="18"/>
  <c r="Q30" i="18"/>
  <c r="P30" i="18"/>
  <c r="I30" i="18"/>
  <c r="H30" i="18"/>
  <c r="F30" i="18"/>
  <c r="E30" i="18"/>
  <c r="B30" i="18"/>
  <c r="A30" i="18"/>
  <c r="M28" i="18"/>
  <c r="K28" i="18"/>
  <c r="L28" i="18" s="1"/>
  <c r="M26" i="18"/>
  <c r="N26" i="18" s="1"/>
  <c r="K26" i="18"/>
  <c r="L26" i="18" s="1"/>
  <c r="M24" i="18"/>
  <c r="N24" i="18" s="1"/>
  <c r="K24" i="18"/>
  <c r="L24" i="18" s="1"/>
  <c r="M23" i="18"/>
  <c r="N23" i="18" s="1"/>
  <c r="K23" i="18"/>
  <c r="L23" i="18" s="1"/>
  <c r="M22" i="18"/>
  <c r="N22" i="18" s="1"/>
  <c r="K22" i="18"/>
  <c r="L22" i="18" s="1"/>
  <c r="M21" i="18"/>
  <c r="N21" i="18" s="1"/>
  <c r="K21" i="18"/>
  <c r="L21" i="18" s="1"/>
  <c r="M20" i="18"/>
  <c r="N20" i="18" s="1"/>
  <c r="K20" i="18"/>
  <c r="L20" i="18" s="1"/>
  <c r="M19" i="18"/>
  <c r="N19" i="18" s="1"/>
  <c r="K19" i="18"/>
  <c r="L19" i="18" s="1"/>
  <c r="M18" i="18"/>
  <c r="N18" i="18" s="1"/>
  <c r="K18" i="18"/>
  <c r="L18" i="18" s="1"/>
  <c r="M17" i="18"/>
  <c r="N17" i="18" s="1"/>
  <c r="K17" i="18"/>
  <c r="L17" i="18" s="1"/>
  <c r="M16" i="18"/>
  <c r="N16" i="18" s="1"/>
  <c r="K16" i="18"/>
  <c r="L16" i="18" s="1"/>
  <c r="M15" i="18"/>
  <c r="N15" i="18" s="1"/>
  <c r="K15" i="18"/>
  <c r="L15" i="18" s="1"/>
  <c r="M14" i="18"/>
  <c r="N14" i="18" s="1"/>
  <c r="K14" i="18"/>
  <c r="L14" i="18" s="1"/>
  <c r="M13" i="18"/>
  <c r="N13" i="18" s="1"/>
  <c r="K13" i="18"/>
  <c r="L13" i="18" s="1"/>
  <c r="M12" i="18"/>
  <c r="N12" i="18" s="1"/>
  <c r="K12" i="18"/>
  <c r="L12" i="18" s="1"/>
  <c r="M11" i="18"/>
  <c r="N11" i="18" s="1"/>
  <c r="L11" i="18"/>
  <c r="K11" i="18"/>
  <c r="M10" i="18"/>
  <c r="N10" i="18" s="1"/>
  <c r="K10" i="18"/>
  <c r="L10" i="18" s="1"/>
  <c r="M9" i="18"/>
  <c r="N9" i="18" s="1"/>
  <c r="K9" i="18"/>
  <c r="L9" i="18" s="1"/>
  <c r="M8" i="18"/>
  <c r="N8" i="18" s="1"/>
  <c r="K8" i="18"/>
  <c r="L8" i="18" s="1"/>
  <c r="M7" i="18"/>
  <c r="N7" i="18" s="1"/>
  <c r="K7" i="18"/>
  <c r="L7" i="18" s="1"/>
  <c r="M6" i="18"/>
  <c r="N6" i="18" s="1"/>
  <c r="K6" i="18"/>
  <c r="L6" i="18" s="1"/>
  <c r="AA44" i="17"/>
  <c r="K50" i="17"/>
  <c r="L44" i="17"/>
  <c r="K44" i="17"/>
  <c r="AB52" i="17"/>
  <c r="AC50" i="17"/>
  <c r="M48" i="17"/>
  <c r="N48" i="17" s="1"/>
  <c r="K48" i="17"/>
  <c r="L48" i="17" s="1"/>
  <c r="M46" i="17"/>
  <c r="N46" i="17" s="1"/>
  <c r="K46" i="17"/>
  <c r="L46" i="17" s="1"/>
  <c r="AE44" i="17"/>
  <c r="AD44" i="17"/>
  <c r="AC44" i="17"/>
  <c r="X44" i="17"/>
  <c r="X50" i="17" s="1"/>
  <c r="V44" i="17"/>
  <c r="V50" i="17" s="1"/>
  <c r="V52" i="17" s="1"/>
  <c r="U44" i="17"/>
  <c r="U50" i="17" s="1"/>
  <c r="T44" i="17"/>
  <c r="T50" i="17" s="1"/>
  <c r="T52" i="17" s="1"/>
  <c r="S44" i="17"/>
  <c r="S50" i="17" s="1"/>
  <c r="Q44" i="17"/>
  <c r="Q50" i="17" s="1"/>
  <c r="P44" i="17"/>
  <c r="P50" i="17" s="1"/>
  <c r="I44" i="17"/>
  <c r="I50" i="17" s="1"/>
  <c r="H44" i="17"/>
  <c r="H50" i="17" s="1"/>
  <c r="F44" i="17"/>
  <c r="F50" i="17" s="1"/>
  <c r="E44" i="17"/>
  <c r="E50" i="17" s="1"/>
  <c r="E52" i="17" s="1"/>
  <c r="B44" i="17"/>
  <c r="B50" i="17" s="1"/>
  <c r="B52" i="17" s="1"/>
  <c r="A44" i="17"/>
  <c r="M43" i="17"/>
  <c r="N43" i="17" s="1"/>
  <c r="K43" i="17"/>
  <c r="L43" i="17" s="1"/>
  <c r="M42" i="17"/>
  <c r="N42" i="17" s="1"/>
  <c r="K42" i="17"/>
  <c r="L42" i="17" s="1"/>
  <c r="M40" i="17"/>
  <c r="N40" i="17" s="1"/>
  <c r="K40" i="17"/>
  <c r="L40" i="17" s="1"/>
  <c r="M38" i="17"/>
  <c r="K38" i="17"/>
  <c r="AC36" i="17"/>
  <c r="X36" i="17"/>
  <c r="V36" i="17"/>
  <c r="U36" i="17"/>
  <c r="T36" i="17"/>
  <c r="S36" i="17"/>
  <c r="Q36" i="17"/>
  <c r="P36" i="17"/>
  <c r="I36" i="17"/>
  <c r="H36" i="17"/>
  <c r="F36" i="17"/>
  <c r="E36" i="17"/>
  <c r="B36" i="17"/>
  <c r="A36" i="17"/>
  <c r="M35" i="17"/>
  <c r="K35" i="17"/>
  <c r="L35" i="17" s="1"/>
  <c r="M34" i="17"/>
  <c r="N34" i="17" s="1"/>
  <c r="K34" i="17"/>
  <c r="L34" i="17" s="1"/>
  <c r="M33" i="17"/>
  <c r="N33" i="17" s="1"/>
  <c r="K33" i="17"/>
  <c r="L33" i="17" s="1"/>
  <c r="M32" i="17"/>
  <c r="K32" i="17"/>
  <c r="X30" i="17"/>
  <c r="V30" i="17"/>
  <c r="U30" i="17"/>
  <c r="T30" i="17"/>
  <c r="S30" i="17"/>
  <c r="Q30" i="17"/>
  <c r="P30" i="17"/>
  <c r="I30" i="17"/>
  <c r="H30" i="17"/>
  <c r="F30" i="17"/>
  <c r="E30" i="17"/>
  <c r="B30" i="17"/>
  <c r="A30" i="17"/>
  <c r="M28" i="17"/>
  <c r="K28" i="17"/>
  <c r="L28" i="17" s="1"/>
  <c r="M26" i="17"/>
  <c r="N26" i="17" s="1"/>
  <c r="K26" i="17"/>
  <c r="L26" i="17" s="1"/>
  <c r="M24" i="17"/>
  <c r="N24" i="17" s="1"/>
  <c r="K24" i="17"/>
  <c r="L24" i="17" s="1"/>
  <c r="M23" i="17"/>
  <c r="N23" i="17" s="1"/>
  <c r="K23" i="17"/>
  <c r="L23" i="17" s="1"/>
  <c r="M22" i="17"/>
  <c r="N22" i="17" s="1"/>
  <c r="K22" i="17"/>
  <c r="L22" i="17" s="1"/>
  <c r="M21" i="17"/>
  <c r="N21" i="17" s="1"/>
  <c r="K21" i="17"/>
  <c r="L21" i="17" s="1"/>
  <c r="M20" i="17"/>
  <c r="N20" i="17" s="1"/>
  <c r="K20" i="17"/>
  <c r="L20" i="17" s="1"/>
  <c r="M19" i="17"/>
  <c r="N19" i="17" s="1"/>
  <c r="L19" i="17"/>
  <c r="K19" i="17"/>
  <c r="M18" i="17"/>
  <c r="N18" i="17" s="1"/>
  <c r="K18" i="17"/>
  <c r="L18" i="17" s="1"/>
  <c r="M17" i="17"/>
  <c r="N17" i="17" s="1"/>
  <c r="K17" i="17"/>
  <c r="L17" i="17" s="1"/>
  <c r="M16" i="17"/>
  <c r="N16" i="17" s="1"/>
  <c r="K16" i="17"/>
  <c r="L16" i="17" s="1"/>
  <c r="M15" i="17"/>
  <c r="N15" i="17" s="1"/>
  <c r="K15" i="17"/>
  <c r="L15" i="17" s="1"/>
  <c r="M14" i="17"/>
  <c r="N14" i="17" s="1"/>
  <c r="K14" i="17"/>
  <c r="L14" i="17" s="1"/>
  <c r="M13" i="17"/>
  <c r="N13" i="17" s="1"/>
  <c r="K13" i="17"/>
  <c r="L13" i="17" s="1"/>
  <c r="M12" i="17"/>
  <c r="N12" i="17" s="1"/>
  <c r="K12" i="17"/>
  <c r="L12" i="17" s="1"/>
  <c r="M11" i="17"/>
  <c r="N11" i="17" s="1"/>
  <c r="K11" i="17"/>
  <c r="L11" i="17" s="1"/>
  <c r="M10" i="17"/>
  <c r="N10" i="17" s="1"/>
  <c r="K10" i="17"/>
  <c r="L10" i="17" s="1"/>
  <c r="M9" i="17"/>
  <c r="N9" i="17" s="1"/>
  <c r="K9" i="17"/>
  <c r="L9" i="17" s="1"/>
  <c r="M8" i="17"/>
  <c r="N8" i="17" s="1"/>
  <c r="K8" i="17"/>
  <c r="L8" i="17" s="1"/>
  <c r="M7" i="17"/>
  <c r="N7" i="17" s="1"/>
  <c r="K7" i="17"/>
  <c r="L7" i="17" s="1"/>
  <c r="M6" i="17"/>
  <c r="N6" i="17" s="1"/>
  <c r="K6" i="17"/>
  <c r="L6" i="17" s="1"/>
  <c r="AE50" i="16"/>
  <c r="AD50" i="16"/>
  <c r="AC50" i="16"/>
  <c r="Z50" i="16"/>
  <c r="AE36" i="16"/>
  <c r="AD36" i="16"/>
  <c r="AE30" i="16"/>
  <c r="AD30" i="16"/>
  <c r="AC30" i="16"/>
  <c r="AA30" i="16"/>
  <c r="Z30" i="16"/>
  <c r="I52" i="21" l="1"/>
  <c r="M36" i="21"/>
  <c r="N36" i="21" s="1"/>
  <c r="L42" i="21"/>
  <c r="L44" i="21" s="1"/>
  <c r="L50" i="21" s="1"/>
  <c r="K30" i="21"/>
  <c r="L30" i="21" s="1"/>
  <c r="L28" i="21"/>
  <c r="F52" i="21"/>
  <c r="M44" i="21"/>
  <c r="M50" i="21" s="1"/>
  <c r="P52" i="21"/>
  <c r="N38" i="21"/>
  <c r="N32" i="21"/>
  <c r="S52" i="21"/>
  <c r="T52" i="21"/>
  <c r="U52" i="21"/>
  <c r="M30" i="21"/>
  <c r="V52" i="21"/>
  <c r="X52" i="21"/>
  <c r="Q52" i="21"/>
  <c r="N30" i="19"/>
  <c r="L44" i="19"/>
  <c r="N36" i="19"/>
  <c r="L50" i="19"/>
  <c r="L33" i="19"/>
  <c r="H50" i="19"/>
  <c r="H52" i="19" s="1"/>
  <c r="M36" i="19"/>
  <c r="K50" i="19"/>
  <c r="K52" i="19" s="1"/>
  <c r="L52" i="19" s="1"/>
  <c r="M44" i="19"/>
  <c r="N44" i="19" s="1"/>
  <c r="N50" i="19" s="1"/>
  <c r="N52" i="19" s="1"/>
  <c r="K36" i="21"/>
  <c r="L36" i="21" s="1"/>
  <c r="H50" i="21"/>
  <c r="H52" i="21" s="1"/>
  <c r="N28" i="21"/>
  <c r="N30" i="21" s="1"/>
  <c r="K50" i="21"/>
  <c r="M36" i="18"/>
  <c r="N36" i="18" s="1"/>
  <c r="L42" i="18"/>
  <c r="L44" i="18" s="1"/>
  <c r="K50" i="18"/>
  <c r="H52" i="18"/>
  <c r="K30" i="18"/>
  <c r="M44" i="18"/>
  <c r="N44" i="18" s="1"/>
  <c r="N50" i="18" s="1"/>
  <c r="X52" i="18"/>
  <c r="U52" i="18"/>
  <c r="M30" i="18"/>
  <c r="Q52" i="18"/>
  <c r="S52" i="18"/>
  <c r="P52" i="18"/>
  <c r="I52" i="18"/>
  <c r="F52" i="18"/>
  <c r="N32" i="18"/>
  <c r="L48" i="18"/>
  <c r="K36" i="18"/>
  <c r="L36" i="18" s="1"/>
  <c r="N28" i="18"/>
  <c r="N30" i="18" s="1"/>
  <c r="A50" i="18"/>
  <c r="A52" i="18" s="1"/>
  <c r="K36" i="17"/>
  <c r="L36" i="17" s="1"/>
  <c r="F52" i="17"/>
  <c r="M44" i="17"/>
  <c r="M50" i="17" s="1"/>
  <c r="N38" i="17"/>
  <c r="M36" i="17"/>
  <c r="N36" i="17" s="1"/>
  <c r="N32" i="17"/>
  <c r="X52" i="17"/>
  <c r="U52" i="17"/>
  <c r="S52" i="17"/>
  <c r="P52" i="17"/>
  <c r="M30" i="17"/>
  <c r="Q52" i="17"/>
  <c r="L38" i="17"/>
  <c r="L32" i="17"/>
  <c r="H52" i="17"/>
  <c r="I52" i="17"/>
  <c r="L30" i="17"/>
  <c r="K30" i="17"/>
  <c r="N28" i="17"/>
  <c r="N30" i="17" s="1"/>
  <c r="A50" i="17"/>
  <c r="A52" i="17" s="1"/>
  <c r="Z52" i="16"/>
  <c r="E50" i="16"/>
  <c r="E52" i="16" s="1"/>
  <c r="E44" i="16"/>
  <c r="E36" i="16"/>
  <c r="E30" i="16"/>
  <c r="A50" i="16"/>
  <c r="B44" i="16"/>
  <c r="B50" i="16" s="1"/>
  <c r="B52" i="16" s="1"/>
  <c r="A44" i="16"/>
  <c r="B36" i="16"/>
  <c r="A36" i="16"/>
  <c r="B30" i="16"/>
  <c r="A30" i="16"/>
  <c r="AB52" i="16"/>
  <c r="AA50" i="16"/>
  <c r="T50" i="16"/>
  <c r="T52" i="16" s="1"/>
  <c r="M48" i="16"/>
  <c r="N48" i="16" s="1"/>
  <c r="K48" i="16"/>
  <c r="L48" i="16" s="1"/>
  <c r="M46" i="16"/>
  <c r="N46" i="16" s="1"/>
  <c r="K46" i="16"/>
  <c r="L46" i="16" s="1"/>
  <c r="AE44" i="16"/>
  <c r="AD44" i="16"/>
  <c r="AC44" i="16"/>
  <c r="AA44" i="16"/>
  <c r="Z44" i="16"/>
  <c r="X44" i="16"/>
  <c r="X50" i="16" s="1"/>
  <c r="V44" i="16"/>
  <c r="V50" i="16" s="1"/>
  <c r="V52" i="16" s="1"/>
  <c r="U44" i="16"/>
  <c r="U50" i="16" s="1"/>
  <c r="T44" i="16"/>
  <c r="S44" i="16"/>
  <c r="S50" i="16" s="1"/>
  <c r="Q44" i="16"/>
  <c r="Q50" i="16" s="1"/>
  <c r="P44" i="16"/>
  <c r="P50" i="16" s="1"/>
  <c r="I44" i="16"/>
  <c r="I50" i="16" s="1"/>
  <c r="H44" i="16"/>
  <c r="H50" i="16" s="1"/>
  <c r="F44" i="16"/>
  <c r="F50" i="16" s="1"/>
  <c r="M43" i="16"/>
  <c r="N43" i="16" s="1"/>
  <c r="K43" i="16"/>
  <c r="L43" i="16" s="1"/>
  <c r="M42" i="16"/>
  <c r="N42" i="16" s="1"/>
  <c r="K42" i="16"/>
  <c r="L42" i="16" s="1"/>
  <c r="M40" i="16"/>
  <c r="N40" i="16" s="1"/>
  <c r="K40" i="16"/>
  <c r="L40" i="16" s="1"/>
  <c r="M38" i="16"/>
  <c r="N38" i="16" s="1"/>
  <c r="K38" i="16"/>
  <c r="L38" i="16" s="1"/>
  <c r="AC36" i="16"/>
  <c r="AA36" i="16"/>
  <c r="Z36" i="16"/>
  <c r="X36" i="16"/>
  <c r="V36" i="16"/>
  <c r="U36" i="16"/>
  <c r="T36" i="16"/>
  <c r="S36" i="16"/>
  <c r="Q36" i="16"/>
  <c r="P36" i="16"/>
  <c r="I36" i="16"/>
  <c r="H36" i="16"/>
  <c r="F36" i="16"/>
  <c r="M35" i="16"/>
  <c r="K35" i="16"/>
  <c r="L35" i="16" s="1"/>
  <c r="M34" i="16"/>
  <c r="N34" i="16" s="1"/>
  <c r="K34" i="16"/>
  <c r="L34" i="16" s="1"/>
  <c r="M33" i="16"/>
  <c r="N33" i="16" s="1"/>
  <c r="K33" i="16"/>
  <c r="M32" i="16"/>
  <c r="K32" i="16"/>
  <c r="L32" i="16" s="1"/>
  <c r="X30" i="16"/>
  <c r="V30" i="16"/>
  <c r="U30" i="16"/>
  <c r="T30" i="16"/>
  <c r="S30" i="16"/>
  <c r="Q30" i="16"/>
  <c r="P30" i="16"/>
  <c r="I30" i="16"/>
  <c r="H30" i="16"/>
  <c r="F30" i="16"/>
  <c r="M28" i="16"/>
  <c r="N28" i="16" s="1"/>
  <c r="K28" i="16"/>
  <c r="L28" i="16" s="1"/>
  <c r="M26" i="16"/>
  <c r="N26" i="16" s="1"/>
  <c r="K26" i="16"/>
  <c r="L26" i="16" s="1"/>
  <c r="M24" i="16"/>
  <c r="N24" i="16" s="1"/>
  <c r="K24" i="16"/>
  <c r="L24" i="16" s="1"/>
  <c r="M23" i="16"/>
  <c r="N23" i="16" s="1"/>
  <c r="K23" i="16"/>
  <c r="L23" i="16" s="1"/>
  <c r="M22" i="16"/>
  <c r="N22" i="16" s="1"/>
  <c r="K22" i="16"/>
  <c r="L22" i="16" s="1"/>
  <c r="M21" i="16"/>
  <c r="N21" i="16" s="1"/>
  <c r="K21" i="16"/>
  <c r="L21" i="16" s="1"/>
  <c r="M20" i="16"/>
  <c r="N20" i="16" s="1"/>
  <c r="K20" i="16"/>
  <c r="L20" i="16" s="1"/>
  <c r="M19" i="16"/>
  <c r="N19" i="16" s="1"/>
  <c r="K19" i="16"/>
  <c r="L19" i="16" s="1"/>
  <c r="M18" i="16"/>
  <c r="N18" i="16" s="1"/>
  <c r="K18" i="16"/>
  <c r="L18" i="16" s="1"/>
  <c r="M17" i="16"/>
  <c r="N17" i="16" s="1"/>
  <c r="K17" i="16"/>
  <c r="L17" i="16" s="1"/>
  <c r="M16" i="16"/>
  <c r="N16" i="16" s="1"/>
  <c r="K16" i="16"/>
  <c r="L16" i="16" s="1"/>
  <c r="M15" i="16"/>
  <c r="N15" i="16" s="1"/>
  <c r="K15" i="16"/>
  <c r="L15" i="16" s="1"/>
  <c r="M14" i="16"/>
  <c r="N14" i="16" s="1"/>
  <c r="K14" i="16"/>
  <c r="L14" i="16" s="1"/>
  <c r="M13" i="16"/>
  <c r="N13" i="16" s="1"/>
  <c r="K13" i="16"/>
  <c r="L13" i="16" s="1"/>
  <c r="M12" i="16"/>
  <c r="N12" i="16" s="1"/>
  <c r="K12" i="16"/>
  <c r="L12" i="16" s="1"/>
  <c r="M11" i="16"/>
  <c r="N11" i="16" s="1"/>
  <c r="K11" i="16"/>
  <c r="L11" i="16" s="1"/>
  <c r="M10" i="16"/>
  <c r="N10" i="16" s="1"/>
  <c r="K10" i="16"/>
  <c r="L10" i="16" s="1"/>
  <c r="M9" i="16"/>
  <c r="N9" i="16" s="1"/>
  <c r="K9" i="16"/>
  <c r="L9" i="16" s="1"/>
  <c r="M8" i="16"/>
  <c r="N8" i="16" s="1"/>
  <c r="K8" i="16"/>
  <c r="L8" i="16" s="1"/>
  <c r="M7" i="16"/>
  <c r="N7" i="16" s="1"/>
  <c r="K7" i="16"/>
  <c r="L7" i="16" s="1"/>
  <c r="M6" i="16"/>
  <c r="N6" i="16" s="1"/>
  <c r="K6" i="16"/>
  <c r="L6" i="16" s="1"/>
  <c r="AE50" i="15"/>
  <c r="AD50" i="15"/>
  <c r="AC50" i="15"/>
  <c r="AA50" i="15"/>
  <c r="Z50" i="15"/>
  <c r="AE30" i="15"/>
  <c r="AD30" i="15"/>
  <c r="AC30" i="15"/>
  <c r="AA30" i="15"/>
  <c r="Z30" i="15"/>
  <c r="H30" i="15"/>
  <c r="AB52" i="15"/>
  <c r="H50" i="15"/>
  <c r="E50" i="15"/>
  <c r="E52" i="15" s="1"/>
  <c r="M48" i="15"/>
  <c r="N48" i="15" s="1"/>
  <c r="K48" i="15"/>
  <c r="L48" i="15" s="1"/>
  <c r="M46" i="15"/>
  <c r="N46" i="15" s="1"/>
  <c r="K46" i="15"/>
  <c r="L46" i="15" s="1"/>
  <c r="AE44" i="15"/>
  <c r="AD44" i="15"/>
  <c r="AC44" i="15"/>
  <c r="AA44" i="15"/>
  <c r="Z44" i="15"/>
  <c r="X44" i="15"/>
  <c r="X50" i="15" s="1"/>
  <c r="V44" i="15"/>
  <c r="V50" i="15" s="1"/>
  <c r="V52" i="15" s="1"/>
  <c r="U44" i="15"/>
  <c r="U50" i="15" s="1"/>
  <c r="T44" i="15"/>
  <c r="T50" i="15" s="1"/>
  <c r="T52" i="15" s="1"/>
  <c r="S44" i="15"/>
  <c r="S50" i="15" s="1"/>
  <c r="Q44" i="15"/>
  <c r="Q50" i="15" s="1"/>
  <c r="P44" i="15"/>
  <c r="P50" i="15" s="1"/>
  <c r="I44" i="15"/>
  <c r="I50" i="15" s="1"/>
  <c r="H44" i="15"/>
  <c r="F44" i="15"/>
  <c r="F50" i="15" s="1"/>
  <c r="E44" i="15"/>
  <c r="B44" i="15"/>
  <c r="B50" i="15" s="1"/>
  <c r="B52" i="15" s="1"/>
  <c r="A44" i="15"/>
  <c r="M43" i="15"/>
  <c r="N43" i="15" s="1"/>
  <c r="K43" i="15"/>
  <c r="L43" i="15" s="1"/>
  <c r="M42" i="15"/>
  <c r="N42" i="15" s="1"/>
  <c r="K42" i="15"/>
  <c r="L42" i="15" s="1"/>
  <c r="M40" i="15"/>
  <c r="N40" i="15" s="1"/>
  <c r="K40" i="15"/>
  <c r="L40" i="15" s="1"/>
  <c r="M38" i="15"/>
  <c r="K38" i="15"/>
  <c r="L38" i="15" s="1"/>
  <c r="AE36" i="15"/>
  <c r="AD36" i="15"/>
  <c r="AC36" i="15"/>
  <c r="AA36" i="15"/>
  <c r="Z36" i="15"/>
  <c r="X36" i="15"/>
  <c r="V36" i="15"/>
  <c r="U36" i="15"/>
  <c r="T36" i="15"/>
  <c r="S36" i="15"/>
  <c r="Q36" i="15"/>
  <c r="P36" i="15"/>
  <c r="I36" i="15"/>
  <c r="H36" i="15"/>
  <c r="F36" i="15"/>
  <c r="E36" i="15"/>
  <c r="B36" i="15"/>
  <c r="A36" i="15"/>
  <c r="M35" i="15"/>
  <c r="K35" i="15"/>
  <c r="L35" i="15" s="1"/>
  <c r="M34" i="15"/>
  <c r="N34" i="15" s="1"/>
  <c r="K34" i="15"/>
  <c r="L34" i="15" s="1"/>
  <c r="M33" i="15"/>
  <c r="N33" i="15" s="1"/>
  <c r="K33" i="15"/>
  <c r="L33" i="15" s="1"/>
  <c r="M32" i="15"/>
  <c r="N32" i="15" s="1"/>
  <c r="K32" i="15"/>
  <c r="L32" i="15" s="1"/>
  <c r="X30" i="15"/>
  <c r="V30" i="15"/>
  <c r="U30" i="15"/>
  <c r="T30" i="15"/>
  <c r="S30" i="15"/>
  <c r="Q30" i="15"/>
  <c r="P30" i="15"/>
  <c r="I30" i="15"/>
  <c r="F30" i="15"/>
  <c r="E30" i="15"/>
  <c r="B30" i="15"/>
  <c r="A30" i="15"/>
  <c r="M28" i="15"/>
  <c r="N28" i="15" s="1"/>
  <c r="K28" i="15"/>
  <c r="L28" i="15" s="1"/>
  <c r="N26" i="15"/>
  <c r="M26" i="15"/>
  <c r="K26" i="15"/>
  <c r="L26" i="15" s="1"/>
  <c r="M24" i="15"/>
  <c r="N24" i="15" s="1"/>
  <c r="L24" i="15"/>
  <c r="K24" i="15"/>
  <c r="M23" i="15"/>
  <c r="N23" i="15" s="1"/>
  <c r="K23" i="15"/>
  <c r="L23" i="15" s="1"/>
  <c r="M22" i="15"/>
  <c r="N22" i="15" s="1"/>
  <c r="K22" i="15"/>
  <c r="L22" i="15" s="1"/>
  <c r="M21" i="15"/>
  <c r="N21" i="15" s="1"/>
  <c r="K21" i="15"/>
  <c r="L21" i="15" s="1"/>
  <c r="M20" i="15"/>
  <c r="N20" i="15" s="1"/>
  <c r="L20" i="15"/>
  <c r="K20" i="15"/>
  <c r="M19" i="15"/>
  <c r="N19" i="15" s="1"/>
  <c r="K19" i="15"/>
  <c r="L19" i="15" s="1"/>
  <c r="M18" i="15"/>
  <c r="N18" i="15" s="1"/>
  <c r="K18" i="15"/>
  <c r="L18" i="15" s="1"/>
  <c r="M17" i="15"/>
  <c r="N17" i="15" s="1"/>
  <c r="K17" i="15"/>
  <c r="L17" i="15" s="1"/>
  <c r="M16" i="15"/>
  <c r="N16" i="15" s="1"/>
  <c r="K16" i="15"/>
  <c r="L16" i="15" s="1"/>
  <c r="M15" i="15"/>
  <c r="N15" i="15" s="1"/>
  <c r="K15" i="15"/>
  <c r="L15" i="15" s="1"/>
  <c r="M14" i="15"/>
  <c r="N14" i="15" s="1"/>
  <c r="K14" i="15"/>
  <c r="L14" i="15" s="1"/>
  <c r="M13" i="15"/>
  <c r="N13" i="15" s="1"/>
  <c r="K13" i="15"/>
  <c r="L13" i="15" s="1"/>
  <c r="M12" i="15"/>
  <c r="N12" i="15" s="1"/>
  <c r="K12" i="15"/>
  <c r="L12" i="15" s="1"/>
  <c r="M11" i="15"/>
  <c r="N11" i="15" s="1"/>
  <c r="K11" i="15"/>
  <c r="L11" i="15" s="1"/>
  <c r="M10" i="15"/>
  <c r="N10" i="15" s="1"/>
  <c r="K10" i="15"/>
  <c r="L10" i="15" s="1"/>
  <c r="M9" i="15"/>
  <c r="N9" i="15" s="1"/>
  <c r="K9" i="15"/>
  <c r="L9" i="15" s="1"/>
  <c r="M8" i="15"/>
  <c r="N8" i="15" s="1"/>
  <c r="K8" i="15"/>
  <c r="L8" i="15" s="1"/>
  <c r="M7" i="15"/>
  <c r="N7" i="15" s="1"/>
  <c r="K7" i="15"/>
  <c r="L7" i="15" s="1"/>
  <c r="M6" i="15"/>
  <c r="N6" i="15" s="1"/>
  <c r="K6" i="15"/>
  <c r="L6" i="15" s="1"/>
  <c r="N44" i="21" l="1"/>
  <c r="N50" i="21" s="1"/>
  <c r="N52" i="21" s="1"/>
  <c r="K52" i="21"/>
  <c r="L52" i="21" s="1"/>
  <c r="M52" i="21"/>
  <c r="M50" i="19"/>
  <c r="M52" i="19" s="1"/>
  <c r="L50" i="18"/>
  <c r="N52" i="18"/>
  <c r="M50" i="18"/>
  <c r="M52" i="18" s="1"/>
  <c r="K52" i="18"/>
  <c r="L52" i="18" s="1"/>
  <c r="L50" i="17"/>
  <c r="K52" i="17"/>
  <c r="L52" i="17" s="1"/>
  <c r="N44" i="17"/>
  <c r="N50" i="17" s="1"/>
  <c r="N52" i="17" s="1"/>
  <c r="M52" i="17"/>
  <c r="K36" i="16"/>
  <c r="L36" i="16" s="1"/>
  <c r="AD52" i="16"/>
  <c r="AC52" i="16"/>
  <c r="AE52" i="16"/>
  <c r="AA52" i="16"/>
  <c r="X52" i="16"/>
  <c r="M44" i="16"/>
  <c r="N44" i="16" s="1"/>
  <c r="N50" i="16" s="1"/>
  <c r="U52" i="16"/>
  <c r="S52" i="16"/>
  <c r="P52" i="16"/>
  <c r="Q52" i="16"/>
  <c r="F52" i="16"/>
  <c r="L33" i="16"/>
  <c r="H52" i="16"/>
  <c r="I52" i="16"/>
  <c r="N30" i="16"/>
  <c r="M30" i="16"/>
  <c r="M36" i="16"/>
  <c r="N36" i="16" s="1"/>
  <c r="N32" i="16"/>
  <c r="L30" i="16"/>
  <c r="K30" i="16"/>
  <c r="K44" i="16"/>
  <c r="L44" i="16" s="1"/>
  <c r="L50" i="16" s="1"/>
  <c r="A52" i="16"/>
  <c r="X52" i="15"/>
  <c r="F52" i="15"/>
  <c r="Z52" i="15"/>
  <c r="AD52" i="15"/>
  <c r="AC52" i="15"/>
  <c r="AE52" i="15"/>
  <c r="AA52" i="15"/>
  <c r="U52" i="15"/>
  <c r="S52" i="15"/>
  <c r="M36" i="15"/>
  <c r="N36" i="15" s="1"/>
  <c r="M44" i="15"/>
  <c r="M50" i="15" s="1"/>
  <c r="M30" i="15"/>
  <c r="Q52" i="15"/>
  <c r="P52" i="15"/>
  <c r="H52" i="15"/>
  <c r="K36" i="15"/>
  <c r="L36" i="15" s="1"/>
  <c r="K30" i="15"/>
  <c r="L30" i="15"/>
  <c r="I52" i="15"/>
  <c r="N30" i="15"/>
  <c r="N38" i="15"/>
  <c r="K44" i="15"/>
  <c r="L44" i="15" s="1"/>
  <c r="L50" i="15" s="1"/>
  <c r="A50" i="15"/>
  <c r="A52" i="15" s="1"/>
  <c r="M50" i="16" l="1"/>
  <c r="M52" i="16" s="1"/>
  <c r="N52" i="16"/>
  <c r="K50" i="16"/>
  <c r="K52" i="16" s="1"/>
  <c r="L52" i="16" s="1"/>
  <c r="N44" i="15"/>
  <c r="N50" i="15" s="1"/>
  <c r="N52" i="15" s="1"/>
  <c r="M52" i="15"/>
  <c r="K50" i="15"/>
  <c r="K52" i="15" s="1"/>
  <c r="L52" i="15" s="1"/>
</calcChain>
</file>

<file path=xl/sharedStrings.xml><?xml version="1.0" encoding="utf-8"?>
<sst xmlns="http://schemas.openxmlformats.org/spreadsheetml/2006/main" count="953" uniqueCount="95">
  <si>
    <t xml:space="preserve"> </t>
  </si>
  <si>
    <t>Province 1</t>
  </si>
  <si>
    <t>Province 2</t>
  </si>
  <si>
    <t>Province 4</t>
  </si>
  <si>
    <t>Province 5</t>
  </si>
  <si>
    <t>Province 6</t>
  </si>
  <si>
    <t>Province 7</t>
  </si>
  <si>
    <t>Province 8</t>
  </si>
  <si>
    <t>Province 10</t>
  </si>
  <si>
    <t>Province 11</t>
  </si>
  <si>
    <t>Province 12</t>
  </si>
  <si>
    <t>Province 13</t>
  </si>
  <si>
    <t>Province 14</t>
  </si>
  <si>
    <t>Province 15</t>
  </si>
  <si>
    <t>Province 17</t>
  </si>
  <si>
    <t>Province 18</t>
  </si>
  <si>
    <t>Province 19</t>
  </si>
  <si>
    <t>Province 22</t>
  </si>
  <si>
    <t>%</t>
  </si>
  <si>
    <t>Start</t>
  </si>
  <si>
    <t>Now</t>
  </si>
  <si>
    <t>E</t>
  </si>
  <si>
    <t>EJ</t>
  </si>
  <si>
    <t>TI</t>
  </si>
  <si>
    <t>R</t>
  </si>
  <si>
    <t>RJ</t>
  </si>
  <si>
    <t>D</t>
  </si>
  <si>
    <t>DJ</t>
  </si>
  <si>
    <t>TO</t>
  </si>
  <si>
    <t>F</t>
  </si>
  <si>
    <t>NET</t>
  </si>
  <si>
    <t>change %</t>
  </si>
  <si>
    <t>Province 3N</t>
  </si>
  <si>
    <t>Province 3S</t>
  </si>
  <si>
    <t>gross diff.</t>
  </si>
  <si>
    <t>+/-</t>
  </si>
  <si>
    <t>Province 20</t>
  </si>
  <si>
    <t>Province 21</t>
  </si>
  <si>
    <t>Victoria Area Council</t>
  </si>
  <si>
    <t>Area 30 - India</t>
  </si>
  <si>
    <t>Area 31 - India</t>
  </si>
  <si>
    <t>INDIA</t>
  </si>
  <si>
    <t>J</t>
  </si>
  <si>
    <t>Length of Svc at Resig</t>
  </si>
  <si>
    <t>Bro
No. Yrs
Svc</t>
  </si>
  <si>
    <t>- The average age of NEW Members</t>
  </si>
  <si>
    <t>- The average length of service of Members at time of their Resignation</t>
  </si>
  <si>
    <t>- The average age of Members at time of their Resignation</t>
  </si>
  <si>
    <t>Similarly, HO does not track VISITs etc as this information is not always passed to us. This does appear on the Circle/Province Membership Returns forms but we don’t always receive these.</t>
  </si>
  <si>
    <t xml:space="preserve">I have added in some additional information e.g. </t>
  </si>
  <si>
    <t>I have not added in any TRANSFER information for Members between Circles. This is TI and TO (Transfers In and Transfers Out). In the database we do not have a category for TRANSFERS, we simply insert an end date into their old Circle and create a new entry for their new Circle with the date they joined. This shows a history/audit trail, but as there is no distinctive category field called TRANSFERS I am unable to extract this from TRIBE. You will therefore see these fields as blank.</t>
  </si>
  <si>
    <t>Gill Board.</t>
  </si>
  <si>
    <t>Bro. Age
per Prov</t>
  </si>
  <si>
    <t>Bro. Age NEW Enrols</t>
  </si>
  <si>
    <t>Bro. Age at Resig</t>
  </si>
  <si>
    <t>GBNC</t>
  </si>
  <si>
    <t>ANC</t>
  </si>
  <si>
    <t>Average Years</t>
  </si>
  <si>
    <t>Province/ Area Council</t>
  </si>
  <si>
    <t>Province 98 - Australian Central Circle</t>
  </si>
  <si>
    <t>This report also shows members who have enrolled into a Joint Circle and then DJ and RJ (Deceased Joint &amp; Resigned Joint) so where JOINT members have left their Joint Circle</t>
  </si>
  <si>
    <r>
      <t>With effect from 1</t>
    </r>
    <r>
      <rPr>
        <vertAlign val="superscript"/>
        <sz val="12"/>
        <color rgb="FF000000"/>
        <rFont val="Arial"/>
        <family val="2"/>
      </rPr>
      <t>st</t>
    </r>
    <r>
      <rPr>
        <sz val="12"/>
        <color rgb="FF000000"/>
        <rFont val="Arial"/>
        <family val="2"/>
      </rPr>
      <t xml:space="preserve"> April 2019 this report will also show the Australia Central Circle (no.381)/ Province 98.</t>
    </r>
  </si>
  <si>
    <r>
      <t xml:space="preserve">Irish Liaison Council
</t>
    </r>
    <r>
      <rPr>
        <b/>
        <sz val="10"/>
        <rFont val="Arial"/>
        <family val="2"/>
      </rPr>
      <t>IRELAND</t>
    </r>
  </si>
  <si>
    <r>
      <t xml:space="preserve">Southern African Virtual Area Council
</t>
    </r>
    <r>
      <rPr>
        <b/>
        <sz val="10"/>
        <rFont val="Arial"/>
        <family val="2"/>
      </rPr>
      <t>SOUTH AFRICA</t>
    </r>
  </si>
  <si>
    <t>Membership changes recorded 
during the Period Apr-Dec</t>
  </si>
  <si>
    <t>Province 23 - MALTA</t>
  </si>
  <si>
    <t xml:space="preserve">Member Totals </t>
  </si>
  <si>
    <t>Discrepancy</t>
  </si>
  <si>
    <t>calculating columns A,P,S,U,X</t>
  </si>
  <si>
    <t>BANGLADESH</t>
  </si>
  <si>
    <t>ISRAEL</t>
  </si>
  <si>
    <t>IRC</t>
  </si>
  <si>
    <r>
      <t xml:space="preserve">Virtual Province </t>
    </r>
    <r>
      <rPr>
        <sz val="8"/>
        <rFont val="Arial"/>
        <family val="2"/>
      </rPr>
      <t>(Transfer Register, Hierarchy, Central Circle)</t>
    </r>
  </si>
  <si>
    <t>01.04.21</t>
  </si>
  <si>
    <t>Whole Associaton  2021-2022</t>
  </si>
  <si>
    <t>-</t>
  </si>
  <si>
    <t>Members
01.04.21</t>
  </si>
  <si>
    <t>No. Circles/ 
Groups</t>
  </si>
  <si>
    <t>31.03.22</t>
  </si>
  <si>
    <t>Members
31.03.22</t>
  </si>
  <si>
    <t>Members
01.04.22</t>
  </si>
  <si>
    <t>01.04.22</t>
  </si>
  <si>
    <t>30.06.22</t>
  </si>
  <si>
    <t>Members
30.06.22</t>
  </si>
  <si>
    <t>30.09.22</t>
  </si>
  <si>
    <t>Members
30.09.22</t>
  </si>
  <si>
    <t>Whole Associaton  2022-2023</t>
  </si>
  <si>
    <t>31.12.22</t>
  </si>
  <si>
    <t>Members
31.12.22</t>
  </si>
  <si>
    <t>31.03.23</t>
  </si>
  <si>
    <t>Members
31.03.23</t>
  </si>
  <si>
    <t>Members
01.04.23</t>
  </si>
  <si>
    <t>01.04.23</t>
  </si>
  <si>
    <t>30.06.23</t>
  </si>
  <si>
    <t>Whole Associaton  2023-2024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</si>
</sst>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\.mm\.yy;@"/>
    <numFmt numFmtId="165" formatCode="0.0"/>
    <numFmt numFmtId="166" formatCode="\+0;\-0;0"/>
    <numFmt numFmtId="167" formatCode="0_ ;\-0\ "/>
  </numFmts>
  <fonts count="33" x14ac:knownFonts="1">
    <font>
      <sz val="10"/>
      <color rgb="FF000000"/>
      <name val="Times New Roman"/>
      <charset val="204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C0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rgb="FFC00000"/>
      <name val="Arial"/>
      <family val="2"/>
    </font>
    <font>
      <b/>
      <sz val="10"/>
      <color rgb="FF000066"/>
      <name val="Arial"/>
      <family val="2"/>
    </font>
    <font>
      <b/>
      <sz val="14"/>
      <color rgb="FF00000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1"/>
      <color rgb="FF000000"/>
      <name val="Times New Roman"/>
      <family val="1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vertAlign val="superscript"/>
      <sz val="12"/>
      <color rgb="FF000000"/>
      <name val="Arial"/>
      <family val="2"/>
    </font>
    <font>
      <sz val="10"/>
      <color rgb="FF000066"/>
      <name val="Arial"/>
      <family val="2"/>
    </font>
    <font>
      <b/>
      <sz val="11"/>
      <color rgb="FF000066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1"/>
      <color rgb="FFFF0000"/>
      <name val="Arial"/>
      <family val="2"/>
    </font>
    <font>
      <b/>
      <sz val="12"/>
      <color rgb="FF000066"/>
      <name val="Arial"/>
      <family val="2"/>
    </font>
    <font>
      <sz val="8"/>
      <name val="Arial"/>
      <family val="2"/>
    </font>
    <font>
      <b/>
      <i/>
      <sz val="10"/>
      <color theme="1"/>
      <name val="Arial"/>
      <family val="2"/>
    </font>
    <font>
      <i/>
      <sz val="10"/>
      <color theme="1"/>
      <name val="Arial"/>
      <family val="2"/>
    </font>
    <font>
      <i/>
      <sz val="10"/>
      <color rgb="FF000000"/>
      <name val="Times New Roman"/>
      <family val="1"/>
    </font>
    <font>
      <i/>
      <sz val="10"/>
      <color rgb="FF000066"/>
      <name val="Arial"/>
      <family val="2"/>
    </font>
    <font>
      <b/>
      <i/>
      <sz val="10"/>
      <color rgb="FF000066"/>
      <name val="Arial"/>
      <family val="2"/>
    </font>
    <font>
      <b/>
      <sz val="11.5"/>
      <color rgb="FF000066"/>
      <name val="Arial"/>
      <family val="2"/>
    </font>
    <font>
      <b/>
      <u/>
      <sz val="11.5"/>
      <color rgb="FFC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DCE6F0"/>
      </patternFill>
    </fill>
    <fill>
      <patternFill patternType="solid">
        <fgColor rgb="FF92D05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gray0625">
        <bgColor theme="0" tint="-0.14996795556505021"/>
      </patternFill>
    </fill>
    <fill>
      <patternFill patternType="solid">
        <fgColor rgb="FF92D050"/>
        <bgColor indexed="64"/>
      </patternFill>
    </fill>
  </fills>
  <borders count="5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/>
      <diagonal/>
    </border>
    <border>
      <left style="hair">
        <color auto="1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auto="1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auto="1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2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1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center" vertical="top" wrapText="1"/>
    </xf>
    <xf numFmtId="165" fontId="5" fillId="0" borderId="0" xfId="0" applyNumberFormat="1" applyFont="1" applyAlignment="1">
      <alignment horizontal="right" vertical="top" shrinkToFit="1"/>
    </xf>
    <xf numFmtId="0" fontId="1" fillId="4" borderId="0" xfId="0" applyFont="1" applyFill="1" applyAlignment="1">
      <alignment horizontal="center" vertical="top" wrapText="1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 wrapText="1"/>
    </xf>
    <xf numFmtId="1" fontId="4" fillId="0" borderId="0" xfId="0" applyNumberFormat="1" applyFont="1" applyAlignment="1">
      <alignment horizontal="right" shrinkToFit="1"/>
    </xf>
    <xf numFmtId="165" fontId="4" fillId="0" borderId="0" xfId="0" applyNumberFormat="1" applyFont="1" applyAlignment="1">
      <alignment horizontal="right" shrinkToFit="1"/>
    </xf>
    <xf numFmtId="167" fontId="4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left" vertical="top"/>
    </xf>
    <xf numFmtId="1" fontId="4" fillId="0" borderId="0" xfId="0" applyNumberFormat="1" applyFont="1" applyAlignment="1">
      <alignment horizontal="left" indent="1" shrinkToFit="1"/>
    </xf>
    <xf numFmtId="1" fontId="4" fillId="0" borderId="0" xfId="0" quotePrefix="1" applyNumberFormat="1" applyFont="1" applyAlignment="1">
      <alignment horizontal="left" indent="1" shrinkToFit="1"/>
    </xf>
    <xf numFmtId="0" fontId="1" fillId="0" borderId="0" xfId="0" applyFont="1" applyAlignment="1">
      <alignment horizontal="center" wrapText="1"/>
    </xf>
    <xf numFmtId="0" fontId="1" fillId="7" borderId="0" xfId="0" applyFont="1" applyFill="1" applyAlignment="1">
      <alignment horizontal="center" vertical="top" wrapText="1"/>
    </xf>
    <xf numFmtId="0" fontId="1" fillId="7" borderId="0" xfId="0" applyFont="1" applyFill="1" applyAlignment="1">
      <alignment horizontal="left" vertical="top" wrapText="1"/>
    </xf>
    <xf numFmtId="0" fontId="1" fillId="7" borderId="0" xfId="0" applyFont="1" applyFill="1" applyAlignment="1">
      <alignment horizontal="right" vertical="top" wrapText="1"/>
    </xf>
    <xf numFmtId="0" fontId="9" fillId="7" borderId="0" xfId="0" applyFont="1" applyFill="1" applyAlignment="1">
      <alignment horizontal="center" vertical="top" wrapText="1"/>
    </xf>
    <xf numFmtId="0" fontId="9" fillId="7" borderId="0" xfId="0" applyFont="1" applyFill="1" applyAlignment="1">
      <alignment horizontal="left" vertical="top" wrapText="1" indent="1"/>
    </xf>
    <xf numFmtId="0" fontId="1" fillId="7" borderId="0" xfId="0" applyFont="1" applyFill="1" applyAlignment="1">
      <alignment horizontal="right" vertical="center" wrapText="1"/>
    </xf>
    <xf numFmtId="1" fontId="2" fillId="7" borderId="0" xfId="0" applyNumberFormat="1" applyFont="1" applyFill="1" applyAlignment="1">
      <alignment horizontal="left" indent="1" shrinkToFit="1"/>
    </xf>
    <xf numFmtId="0" fontId="3" fillId="7" borderId="0" xfId="0" applyFont="1" applyFill="1" applyAlignment="1">
      <alignment horizontal="left" wrapText="1"/>
    </xf>
    <xf numFmtId="0" fontId="1" fillId="7" borderId="2" xfId="0" applyFont="1" applyFill="1" applyBorder="1" applyAlignment="1">
      <alignment horizontal="right" vertical="center" wrapText="1"/>
    </xf>
    <xf numFmtId="0" fontId="1" fillId="7" borderId="9" xfId="0" applyFont="1" applyFill="1" applyBorder="1" applyAlignment="1">
      <alignment horizontal="right" vertical="center" wrapText="1"/>
    </xf>
    <xf numFmtId="0" fontId="1" fillId="7" borderId="10" xfId="0" applyFont="1" applyFill="1" applyBorder="1" applyAlignment="1">
      <alignment horizontal="right" vertical="center" wrapText="1"/>
    </xf>
    <xf numFmtId="1" fontId="4" fillId="7" borderId="0" xfId="0" quotePrefix="1" applyNumberFormat="1" applyFont="1" applyFill="1" applyAlignment="1">
      <alignment horizontal="left" indent="1" shrinkToFit="1"/>
    </xf>
    <xf numFmtId="0" fontId="1" fillId="7" borderId="0" xfId="0" applyFont="1" applyFill="1" applyAlignment="1">
      <alignment horizontal="center" wrapText="1"/>
    </xf>
    <xf numFmtId="0" fontId="2" fillId="3" borderId="0" xfId="0" applyFont="1" applyFill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64" fontId="4" fillId="7" borderId="7" xfId="0" applyNumberFormat="1" applyFont="1" applyFill="1" applyBorder="1" applyAlignment="1">
      <alignment horizontal="center" vertical="center" shrinkToFit="1"/>
    </xf>
    <xf numFmtId="0" fontId="4" fillId="7" borderId="7" xfId="0" applyFont="1" applyFill="1" applyBorder="1" applyAlignment="1">
      <alignment horizontal="left" wrapText="1"/>
    </xf>
    <xf numFmtId="0" fontId="2" fillId="3" borderId="7" xfId="0" applyFont="1" applyFill="1" applyBorder="1" applyAlignment="1">
      <alignment horizontal="left" vertical="top" wrapText="1"/>
    </xf>
    <xf numFmtId="0" fontId="1" fillId="0" borderId="11" xfId="0" applyFont="1" applyBorder="1" applyAlignment="1">
      <alignment horizontal="right" vertical="top" wrapText="1"/>
    </xf>
    <xf numFmtId="0" fontId="2" fillId="7" borderId="0" xfId="0" applyFont="1" applyFill="1" applyAlignment="1">
      <alignment horizontal="left" wrapText="1"/>
    </xf>
    <xf numFmtId="0" fontId="2" fillId="7" borderId="0" xfId="0" applyFont="1" applyFill="1" applyAlignment="1">
      <alignment horizontal="left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7" fontId="2" fillId="0" borderId="2" xfId="0" applyNumberFormat="1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shrinkToFit="1"/>
    </xf>
    <xf numFmtId="167" fontId="2" fillId="0" borderId="2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1" fontId="2" fillId="7" borderId="0" xfId="0" applyNumberFormat="1" applyFont="1" applyFill="1" applyAlignment="1">
      <alignment horizontal="center" vertical="center" shrinkToFit="1"/>
    </xf>
    <xf numFmtId="0" fontId="1" fillId="4" borderId="9" xfId="0" applyFont="1" applyFill="1" applyBorder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shrinkToFit="1"/>
    </xf>
    <xf numFmtId="1" fontId="4" fillId="0" borderId="0" xfId="0" applyNumberFormat="1" applyFont="1" applyAlignment="1">
      <alignment horizontal="center" vertical="top" shrinkToFit="1"/>
    </xf>
    <xf numFmtId="0" fontId="8" fillId="0" borderId="14" xfId="0" applyFont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" fontId="2" fillId="0" borderId="16" xfId="0" applyNumberFormat="1" applyFont="1" applyBorder="1" applyAlignment="1">
      <alignment horizontal="center" vertical="center" shrinkToFit="1"/>
    </xf>
    <xf numFmtId="167" fontId="2" fillId="0" borderId="16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1" fontId="10" fillId="7" borderId="0" xfId="0" applyNumberFormat="1" applyFont="1" applyFill="1" applyAlignment="1">
      <alignment horizontal="center" vertical="center" shrinkToFit="1"/>
    </xf>
    <xf numFmtId="0" fontId="8" fillId="0" borderId="6" xfId="0" applyFont="1" applyBorder="1" applyAlignment="1">
      <alignment horizontal="center" vertical="center"/>
    </xf>
    <xf numFmtId="1" fontId="2" fillId="0" borderId="8" xfId="0" applyNumberFormat="1" applyFont="1" applyBorder="1" applyAlignment="1">
      <alignment horizontal="center" vertical="center" shrinkToFit="1"/>
    </xf>
    <xf numFmtId="1" fontId="2" fillId="0" borderId="10" xfId="0" applyNumberFormat="1" applyFont="1" applyBorder="1" applyAlignment="1">
      <alignment horizontal="center" vertical="center" shrinkToFit="1"/>
    </xf>
    <xf numFmtId="0" fontId="10" fillId="4" borderId="11" xfId="0" applyFont="1" applyFill="1" applyBorder="1" applyAlignment="1">
      <alignment horizontal="center" vertical="center"/>
    </xf>
    <xf numFmtId="1" fontId="10" fillId="4" borderId="13" xfId="0" applyNumberFormat="1" applyFont="1" applyFill="1" applyBorder="1" applyAlignment="1">
      <alignment horizontal="center" vertical="center" shrinkToFit="1"/>
    </xf>
    <xf numFmtId="166" fontId="10" fillId="4" borderId="0" xfId="0" applyNumberFormat="1" applyFont="1" applyFill="1" applyAlignment="1">
      <alignment horizontal="center" vertical="center" shrinkToFit="1"/>
    </xf>
    <xf numFmtId="165" fontId="10" fillId="4" borderId="0" xfId="0" applyNumberFormat="1" applyFont="1" applyFill="1" applyAlignment="1">
      <alignment horizontal="center" vertical="center" shrinkToFit="1"/>
    </xf>
    <xf numFmtId="0" fontId="10" fillId="4" borderId="0" xfId="0" applyFont="1" applyFill="1" applyAlignment="1">
      <alignment horizontal="center" vertical="center" wrapText="1"/>
    </xf>
    <xf numFmtId="1" fontId="10" fillId="4" borderId="0" xfId="0" applyNumberFormat="1" applyFont="1" applyFill="1" applyAlignment="1">
      <alignment horizontal="center" vertical="center" shrinkToFit="1"/>
    </xf>
    <xf numFmtId="167" fontId="10" fillId="4" borderId="0" xfId="0" applyNumberFormat="1" applyFont="1" applyFill="1" applyAlignment="1">
      <alignment horizontal="center" vertical="center" wrapText="1"/>
    </xf>
    <xf numFmtId="1" fontId="2" fillId="0" borderId="6" xfId="0" applyNumberFormat="1" applyFont="1" applyBorder="1" applyAlignment="1">
      <alignment horizontal="center" vertical="center" shrinkToFit="1"/>
    </xf>
    <xf numFmtId="1" fontId="2" fillId="0" borderId="9" xfId="0" applyNumberFormat="1" applyFont="1" applyBorder="1" applyAlignment="1">
      <alignment horizontal="center" vertical="center" shrinkToFit="1"/>
    </xf>
    <xf numFmtId="1" fontId="2" fillId="0" borderId="17" xfId="0" applyNumberFormat="1" applyFont="1" applyBorder="1" applyAlignment="1">
      <alignment horizontal="center" vertical="center" shrinkToFit="1"/>
    </xf>
    <xf numFmtId="1" fontId="2" fillId="0" borderId="14" xfId="0" quotePrefix="1" applyNumberFormat="1" applyFont="1" applyBorder="1" applyAlignment="1">
      <alignment horizontal="center" vertical="center" shrinkToFit="1"/>
    </xf>
    <xf numFmtId="0" fontId="10" fillId="4" borderId="0" xfId="0" applyFont="1" applyFill="1" applyAlignment="1">
      <alignment horizontal="center" vertical="center"/>
    </xf>
    <xf numFmtId="1" fontId="10" fillId="4" borderId="0" xfId="0" applyNumberFormat="1" applyFont="1" applyFill="1" applyAlignment="1">
      <alignment horizontal="left" indent="1" shrinkToFit="1"/>
    </xf>
    <xf numFmtId="0" fontId="10" fillId="4" borderId="0" xfId="0" applyFont="1" applyFill="1" applyAlignment="1">
      <alignment horizontal="left" wrapText="1"/>
    </xf>
    <xf numFmtId="0" fontId="10" fillId="4" borderId="0" xfId="0" applyFont="1" applyFill="1" applyAlignment="1">
      <alignment horizontal="left" vertical="top" wrapText="1"/>
    </xf>
    <xf numFmtId="166" fontId="5" fillId="0" borderId="9" xfId="0" applyNumberFormat="1" applyFont="1" applyBorder="1" applyAlignment="1">
      <alignment horizontal="center" vertical="center" shrinkToFit="1"/>
    </xf>
    <xf numFmtId="165" fontId="5" fillId="0" borderId="10" xfId="0" applyNumberFormat="1" applyFont="1" applyBorder="1" applyAlignment="1">
      <alignment horizontal="center" vertical="center" shrinkToFit="1"/>
    </xf>
    <xf numFmtId="0" fontId="2" fillId="5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 wrapText="1"/>
    </xf>
    <xf numFmtId="1" fontId="2" fillId="0" borderId="18" xfId="0" applyNumberFormat="1" applyFont="1" applyBorder="1" applyAlignment="1">
      <alignment horizontal="center" vertical="center" shrinkToFit="1"/>
    </xf>
    <xf numFmtId="167" fontId="2" fillId="0" borderId="18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66" fontId="5" fillId="0" borderId="14" xfId="0" applyNumberFormat="1" applyFont="1" applyBorder="1" applyAlignment="1">
      <alignment horizontal="center" vertical="center" shrinkToFit="1"/>
    </xf>
    <xf numFmtId="165" fontId="5" fillId="0" borderId="17" xfId="0" applyNumberFormat="1" applyFont="1" applyBorder="1" applyAlignment="1">
      <alignment horizontal="center" vertical="center" shrinkToFit="1"/>
    </xf>
    <xf numFmtId="1" fontId="2" fillId="0" borderId="14" xfId="0" applyNumberFormat="1" applyFont="1" applyBorder="1" applyAlignment="1">
      <alignment horizontal="center" vertical="center" shrinkToFi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5" borderId="14" xfId="0" quotePrefix="1" applyFont="1" applyFill="1" applyBorder="1" applyAlignment="1">
      <alignment horizontal="center" vertical="center" wrapText="1"/>
    </xf>
    <xf numFmtId="1" fontId="2" fillId="0" borderId="16" xfId="0" quotePrefix="1" applyNumberFormat="1" applyFont="1" applyBorder="1" applyAlignment="1">
      <alignment horizontal="center" vertical="center" shrinkToFit="1"/>
    </xf>
    <xf numFmtId="167" fontId="2" fillId="0" borderId="16" xfId="0" quotePrefix="1" applyNumberFormat="1" applyFont="1" applyBorder="1" applyAlignment="1">
      <alignment horizontal="center" vertical="center" wrapText="1"/>
    </xf>
    <xf numFmtId="0" fontId="2" fillId="0" borderId="17" xfId="0" quotePrefix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top" wrapText="1"/>
    </xf>
    <xf numFmtId="1" fontId="2" fillId="0" borderId="17" xfId="0" quotePrefix="1" applyNumberFormat="1" applyFont="1" applyBorder="1" applyAlignment="1">
      <alignment horizontal="center" vertical="center" shrinkToFit="1"/>
    </xf>
    <xf numFmtId="0" fontId="12" fillId="0" borderId="0" xfId="0" applyFont="1" applyAlignment="1">
      <alignment horizontal="left" vertical="top"/>
    </xf>
    <xf numFmtId="1" fontId="2" fillId="0" borderId="0" xfId="0" quotePrefix="1" applyNumberFormat="1" applyFont="1" applyAlignment="1">
      <alignment horizontal="center" vertical="center" shrinkToFi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4" xfId="0" quotePrefix="1" applyFont="1" applyBorder="1" applyAlignment="1">
      <alignment horizontal="center" vertical="center" wrapText="1"/>
    </xf>
    <xf numFmtId="1" fontId="15" fillId="7" borderId="0" xfId="0" applyNumberFormat="1" applyFont="1" applyFill="1" applyAlignment="1">
      <alignment horizontal="center" vertical="center" shrinkToFit="1"/>
    </xf>
    <xf numFmtId="0" fontId="16" fillId="3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left" vertical="top"/>
    </xf>
    <xf numFmtId="1" fontId="15" fillId="8" borderId="0" xfId="0" applyNumberFormat="1" applyFont="1" applyFill="1" applyAlignment="1">
      <alignment horizontal="center" vertical="center" shrinkToFit="1"/>
    </xf>
    <xf numFmtId="1" fontId="15" fillId="8" borderId="0" xfId="0" quotePrefix="1" applyNumberFormat="1" applyFont="1" applyFill="1" applyAlignment="1">
      <alignment horizontal="center" vertical="center" shrinkToFit="1"/>
    </xf>
    <xf numFmtId="0" fontId="13" fillId="8" borderId="0" xfId="0" applyFont="1" applyFill="1" applyAlignment="1">
      <alignment horizontal="center" vertical="center" wrapText="1"/>
    </xf>
    <xf numFmtId="0" fontId="13" fillId="8" borderId="20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top" wrapText="1" indent="1"/>
    </xf>
    <xf numFmtId="0" fontId="17" fillId="0" borderId="0" xfId="0" applyFont="1" applyAlignment="1">
      <alignment horizontal="left" vertical="top"/>
    </xf>
    <xf numFmtId="0" fontId="17" fillId="0" borderId="0" xfId="0" applyFont="1" applyAlignment="1">
      <alignment horizontal="center" vertical="top"/>
    </xf>
    <xf numFmtId="0" fontId="17" fillId="0" borderId="0" xfId="0" quotePrefix="1" applyFont="1" applyAlignment="1">
      <alignment horizontal="left" vertical="center" wrapText="1" indent="3"/>
    </xf>
    <xf numFmtId="0" fontId="17" fillId="0" borderId="0" xfId="0" applyFont="1" applyAlignment="1">
      <alignment horizontal="center" vertical="center"/>
    </xf>
    <xf numFmtId="0" fontId="2" fillId="9" borderId="7" xfId="0" applyFont="1" applyFill="1" applyBorder="1" applyAlignment="1">
      <alignment horizontal="center" vertical="center" wrapText="1"/>
    </xf>
    <xf numFmtId="0" fontId="2" fillId="9" borderId="0" xfId="0" applyFont="1" applyFill="1" applyAlignment="1">
      <alignment horizontal="center" vertical="center" wrapText="1"/>
    </xf>
    <xf numFmtId="0" fontId="10" fillId="9" borderId="0" xfId="0" applyFont="1" applyFill="1" applyAlignment="1">
      <alignment horizontal="center" vertical="center" wrapText="1"/>
    </xf>
    <xf numFmtId="0" fontId="2" fillId="9" borderId="15" xfId="0" applyFont="1" applyFill="1" applyBorder="1" applyAlignment="1">
      <alignment horizontal="center" vertical="center" wrapText="1"/>
    </xf>
    <xf numFmtId="0" fontId="2" fillId="9" borderId="16" xfId="0" applyFont="1" applyFill="1" applyBorder="1" applyAlignment="1">
      <alignment horizontal="center" vertical="center" wrapText="1"/>
    </xf>
    <xf numFmtId="0" fontId="2" fillId="9" borderId="18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1" fillId="9" borderId="0" xfId="0" applyFont="1" applyFill="1" applyAlignment="1">
      <alignment horizontal="center" vertical="center" wrapText="1"/>
    </xf>
    <xf numFmtId="0" fontId="1" fillId="9" borderId="2" xfId="0" applyFont="1" applyFill="1" applyBorder="1" applyAlignment="1">
      <alignment horizontal="center" vertical="center" wrapText="1"/>
    </xf>
    <xf numFmtId="0" fontId="17" fillId="0" borderId="0" xfId="0" quotePrefix="1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0" fillId="4" borderId="0" xfId="0" applyFont="1" applyFill="1" applyAlignment="1">
      <alignment horizontal="center" wrapText="1"/>
    </xf>
    <xf numFmtId="0" fontId="9" fillId="0" borderId="11" xfId="0" applyFont="1" applyBorder="1" applyAlignment="1">
      <alignment horizontal="center" vertical="top" wrapText="1"/>
    </xf>
    <xf numFmtId="0" fontId="9" fillId="0" borderId="13" xfId="0" applyFont="1" applyBorder="1" applyAlignment="1">
      <alignment horizontal="left" vertical="top" wrapText="1" inden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2" fillId="0" borderId="9" xfId="0" quotePrefix="1" applyFont="1" applyBorder="1" applyAlignment="1">
      <alignment horizontal="center" vertical="center" wrapText="1"/>
    </xf>
    <xf numFmtId="1" fontId="2" fillId="0" borderId="9" xfId="0" quotePrefix="1" applyNumberFormat="1" applyFont="1" applyBorder="1" applyAlignment="1">
      <alignment horizontal="center" vertical="center" shrinkToFit="1"/>
    </xf>
    <xf numFmtId="0" fontId="2" fillId="0" borderId="0" xfId="0" quotePrefix="1" applyFont="1" applyAlignment="1">
      <alignment horizontal="center" vertical="center" wrapText="1"/>
    </xf>
    <xf numFmtId="0" fontId="2" fillId="0" borderId="15" xfId="0" quotePrefix="1" applyFont="1" applyBorder="1" applyAlignment="1">
      <alignment horizontal="center" vertical="center" wrapText="1"/>
    </xf>
    <xf numFmtId="0" fontId="2" fillId="0" borderId="7" xfId="0" quotePrefix="1" applyFont="1" applyBorder="1" applyAlignment="1">
      <alignment horizontal="center" vertical="center" wrapText="1"/>
    </xf>
    <xf numFmtId="0" fontId="13" fillId="8" borderId="22" xfId="0" applyFont="1" applyFill="1" applyBorder="1" applyAlignment="1">
      <alignment horizontal="center" vertical="center" wrapText="1"/>
    </xf>
    <xf numFmtId="0" fontId="13" fillId="8" borderId="23" xfId="0" applyFont="1" applyFill="1" applyBorder="1" applyAlignment="1">
      <alignment horizontal="center" vertical="center" wrapText="1"/>
    </xf>
    <xf numFmtId="0" fontId="13" fillId="8" borderId="21" xfId="0" applyFont="1" applyFill="1" applyBorder="1" applyAlignment="1">
      <alignment horizontal="center" vertical="center" wrapText="1"/>
    </xf>
    <xf numFmtId="166" fontId="5" fillId="0" borderId="6" xfId="0" applyNumberFormat="1" applyFont="1" applyBorder="1" applyAlignment="1">
      <alignment horizontal="center" vertical="center" shrinkToFit="1"/>
    </xf>
    <xf numFmtId="165" fontId="5" fillId="0" borderId="8" xfId="0" applyNumberFormat="1" applyFont="1" applyBorder="1" applyAlignment="1">
      <alignment horizontal="center" vertical="center" shrinkToFit="1"/>
    </xf>
    <xf numFmtId="1" fontId="13" fillId="8" borderId="22" xfId="0" applyNumberFormat="1" applyFont="1" applyFill="1" applyBorder="1" applyAlignment="1">
      <alignment horizontal="center" vertical="center" wrapText="1"/>
    </xf>
    <xf numFmtId="1" fontId="13" fillId="8" borderId="21" xfId="0" applyNumberFormat="1" applyFont="1" applyFill="1" applyBorder="1" applyAlignment="1">
      <alignment horizontal="center" vertical="center" wrapText="1"/>
    </xf>
    <xf numFmtId="1" fontId="13" fillId="8" borderId="23" xfId="0" applyNumberFormat="1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1" fontId="1" fillId="4" borderId="13" xfId="0" applyNumberFormat="1" applyFont="1" applyFill="1" applyBorder="1" applyAlignment="1">
      <alignment horizontal="center" vertical="center" shrinkToFit="1"/>
    </xf>
    <xf numFmtId="1" fontId="1" fillId="7" borderId="0" xfId="0" applyNumberFormat="1" applyFont="1" applyFill="1" applyAlignment="1">
      <alignment horizontal="left" indent="1" shrinkToFit="1"/>
    </xf>
    <xf numFmtId="0" fontId="1" fillId="4" borderId="5" xfId="0" applyFont="1" applyFill="1" applyBorder="1" applyAlignment="1">
      <alignment horizontal="left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7" borderId="0" xfId="0" applyFont="1" applyFill="1" applyAlignment="1">
      <alignment horizontal="left" wrapText="1"/>
    </xf>
    <xf numFmtId="1" fontId="1" fillId="7" borderId="0" xfId="0" applyNumberFormat="1" applyFont="1" applyFill="1" applyAlignment="1">
      <alignment horizontal="center" vertical="center" shrinkToFit="1"/>
    </xf>
    <xf numFmtId="166" fontId="3" fillId="4" borderId="11" xfId="0" applyNumberFormat="1" applyFont="1" applyFill="1" applyBorder="1" applyAlignment="1">
      <alignment horizontal="center" vertical="center" shrinkToFit="1"/>
    </xf>
    <xf numFmtId="165" fontId="3" fillId="4" borderId="13" xfId="0" applyNumberFormat="1" applyFont="1" applyFill="1" applyBorder="1" applyAlignment="1">
      <alignment horizontal="center" vertical="center" shrinkToFit="1"/>
    </xf>
    <xf numFmtId="0" fontId="1" fillId="3" borderId="0" xfId="0" applyFont="1" applyFill="1" applyAlignment="1">
      <alignment horizontal="left" vertical="top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1" fillId="9" borderId="12" xfId="0" applyFont="1" applyFill="1" applyBorder="1" applyAlignment="1">
      <alignment horizontal="center" vertical="center" wrapText="1"/>
    </xf>
    <xf numFmtId="1" fontId="1" fillId="4" borderId="19" xfId="0" applyNumberFormat="1" applyFont="1" applyFill="1" applyBorder="1" applyAlignment="1">
      <alignment horizontal="center" vertical="center" shrinkToFit="1"/>
    </xf>
    <xf numFmtId="167" fontId="1" fillId="4" borderId="19" xfId="0" applyNumberFormat="1" applyFont="1" applyFill="1" applyBorder="1" applyAlignment="1">
      <alignment horizontal="center" vertical="center" wrapText="1"/>
    </xf>
    <xf numFmtId="0" fontId="1" fillId="9" borderId="19" xfId="0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shrinkToFit="1"/>
    </xf>
    <xf numFmtId="1" fontId="1" fillId="4" borderId="12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3" fillId="0" borderId="14" xfId="0" applyFont="1" applyBorder="1" applyAlignment="1">
      <alignment horizontal="center" vertical="center"/>
    </xf>
    <xf numFmtId="1" fontId="3" fillId="0" borderId="17" xfId="0" applyNumberFormat="1" applyFont="1" applyBorder="1" applyAlignment="1">
      <alignment horizontal="center" vertical="center" shrinkToFit="1"/>
    </xf>
    <xf numFmtId="1" fontId="3" fillId="7" borderId="0" xfId="0" applyNumberFormat="1" applyFont="1" applyFill="1" applyAlignment="1">
      <alignment horizontal="left" indent="1" shrinkToFit="1"/>
    </xf>
    <xf numFmtId="1" fontId="3" fillId="7" borderId="0" xfId="0" applyNumberFormat="1" applyFont="1" applyFill="1" applyAlignment="1">
      <alignment horizontal="center" vertical="center" shrinkToFit="1"/>
    </xf>
    <xf numFmtId="0" fontId="3" fillId="3" borderId="0" xfId="0" applyFont="1" applyFill="1" applyAlignment="1">
      <alignment horizontal="left" vertical="top" wrapText="1"/>
    </xf>
    <xf numFmtId="0" fontId="3" fillId="5" borderId="14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9" borderId="15" xfId="0" applyFont="1" applyFill="1" applyBorder="1" applyAlignment="1">
      <alignment horizontal="center" vertical="center" wrapText="1"/>
    </xf>
    <xf numFmtId="1" fontId="3" fillId="0" borderId="16" xfId="0" applyNumberFormat="1" applyFont="1" applyBorder="1" applyAlignment="1">
      <alignment horizontal="center" vertical="center" shrinkToFit="1"/>
    </xf>
    <xf numFmtId="167" fontId="3" fillId="0" borderId="16" xfId="0" applyNumberFormat="1" applyFont="1" applyBorder="1" applyAlignment="1">
      <alignment horizontal="center" vertical="center" wrapText="1"/>
    </xf>
    <xf numFmtId="0" fontId="3" fillId="9" borderId="16" xfId="0" applyFont="1" applyFill="1" applyBorder="1" applyAlignment="1">
      <alignment horizontal="center" vertical="center" wrapText="1"/>
    </xf>
    <xf numFmtId="1" fontId="3" fillId="0" borderId="14" xfId="0" applyNumberFormat="1" applyFont="1" applyBorder="1" applyAlignment="1">
      <alignment horizontal="center" vertical="center" shrinkToFit="1"/>
    </xf>
    <xf numFmtId="0" fontId="3" fillId="0" borderId="14" xfId="0" quotePrefix="1" applyFont="1" applyBorder="1" applyAlignment="1">
      <alignment horizontal="center" vertical="center" wrapText="1"/>
    </xf>
    <xf numFmtId="0" fontId="3" fillId="0" borderId="15" xfId="0" quotePrefix="1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3" fillId="0" borderId="1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66" fontId="3" fillId="0" borderId="14" xfId="0" applyNumberFormat="1" applyFont="1" applyBorder="1" applyAlignment="1">
      <alignment horizontal="center" vertical="center" shrinkToFit="1"/>
    </xf>
    <xf numFmtId="165" fontId="3" fillId="0" borderId="17" xfId="0" applyNumberFormat="1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wrapText="1"/>
    </xf>
    <xf numFmtId="167" fontId="2" fillId="0" borderId="0" xfId="0" applyNumberFormat="1" applyFont="1" applyAlignment="1">
      <alignment horizontal="left" vertical="top"/>
    </xf>
    <xf numFmtId="0" fontId="19" fillId="0" borderId="0" xfId="0" applyFont="1" applyAlignment="1">
      <alignment horizontal="center" vertical="top"/>
    </xf>
    <xf numFmtId="0" fontId="19" fillId="7" borderId="0" xfId="0" applyFont="1" applyFill="1" applyAlignment="1">
      <alignment horizontal="center" vertical="center" wrapText="1"/>
    </xf>
    <xf numFmtId="0" fontId="19" fillId="0" borderId="0" xfId="0" applyFont="1" applyAlignment="1">
      <alignment horizontal="center" vertical="top" wrapText="1"/>
    </xf>
    <xf numFmtId="0" fontId="7" fillId="0" borderId="0" xfId="0" applyFont="1" applyAlignment="1">
      <alignment horizontal="left" vertical="top" wrapText="1" indent="1"/>
    </xf>
    <xf numFmtId="166" fontId="23" fillId="8" borderId="22" xfId="0" applyNumberFormat="1" applyFont="1" applyFill="1" applyBorder="1" applyAlignment="1">
      <alignment horizontal="center" vertical="center" shrinkToFit="1"/>
    </xf>
    <xf numFmtId="165" fontId="21" fillId="8" borderId="23" xfId="0" applyNumberFormat="1" applyFont="1" applyFill="1" applyBorder="1" applyAlignment="1">
      <alignment horizontal="center" vertical="center" shrinkToFit="1"/>
    </xf>
    <xf numFmtId="166" fontId="3" fillId="0" borderId="9" xfId="0" applyNumberFormat="1" applyFont="1" applyBorder="1" applyAlignment="1">
      <alignment horizontal="center" vertical="center" shrinkToFit="1"/>
    </xf>
    <xf numFmtId="165" fontId="3" fillId="0" borderId="10" xfId="0" applyNumberFormat="1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 shrinkToFit="1"/>
    </xf>
    <xf numFmtId="0" fontId="3" fillId="0" borderId="5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9" borderId="12" xfId="0" applyFont="1" applyFill="1" applyBorder="1" applyAlignment="1">
      <alignment horizontal="center" vertical="center" wrapText="1"/>
    </xf>
    <xf numFmtId="1" fontId="2" fillId="0" borderId="19" xfId="0" applyNumberFormat="1" applyFont="1" applyBorder="1" applyAlignment="1">
      <alignment horizontal="center" vertical="center" shrinkToFit="1"/>
    </xf>
    <xf numFmtId="167" fontId="2" fillId="0" borderId="19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1" fontId="2" fillId="0" borderId="12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1" fontId="2" fillId="7" borderId="25" xfId="0" applyNumberFormat="1" applyFont="1" applyFill="1" applyBorder="1" applyAlignment="1">
      <alignment horizontal="left" indent="1" shrinkToFit="1"/>
    </xf>
    <xf numFmtId="0" fontId="3" fillId="0" borderId="26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7" borderId="25" xfId="0" applyFont="1" applyFill="1" applyBorder="1" applyAlignment="1">
      <alignment horizontal="left" wrapText="1"/>
    </xf>
    <xf numFmtId="0" fontId="8" fillId="0" borderId="27" xfId="0" applyFont="1" applyBorder="1" applyAlignment="1">
      <alignment horizontal="center" vertical="center"/>
    </xf>
    <xf numFmtId="1" fontId="2" fillId="0" borderId="24" xfId="0" applyNumberFormat="1" applyFont="1" applyBorder="1" applyAlignment="1">
      <alignment horizontal="center" vertical="center" shrinkToFit="1"/>
    </xf>
    <xf numFmtId="1" fontId="2" fillId="7" borderId="25" xfId="0" applyNumberFormat="1" applyFont="1" applyFill="1" applyBorder="1" applyAlignment="1">
      <alignment horizontal="center" vertical="center" shrinkToFit="1"/>
    </xf>
    <xf numFmtId="0" fontId="2" fillId="3" borderId="25" xfId="0" applyFont="1" applyFill="1" applyBorder="1" applyAlignment="1">
      <alignment horizontal="left" vertical="top" wrapText="1"/>
    </xf>
    <xf numFmtId="0" fontId="2" fillId="5" borderId="27" xfId="0" applyFont="1" applyFill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9" borderId="28" xfId="0" applyFont="1" applyFill="1" applyBorder="1" applyAlignment="1">
      <alignment horizontal="center" vertical="center" wrapText="1"/>
    </xf>
    <xf numFmtId="1" fontId="2" fillId="0" borderId="29" xfId="0" applyNumberFormat="1" applyFont="1" applyBorder="1" applyAlignment="1">
      <alignment horizontal="center" vertical="center" shrinkToFit="1"/>
    </xf>
    <xf numFmtId="167" fontId="2" fillId="0" borderId="29" xfId="0" applyNumberFormat="1" applyFont="1" applyBorder="1" applyAlignment="1">
      <alignment horizontal="center" vertical="center" wrapText="1"/>
    </xf>
    <xf numFmtId="0" fontId="2" fillId="9" borderId="29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1" fontId="2" fillId="0" borderId="27" xfId="0" applyNumberFormat="1" applyFont="1" applyBorder="1" applyAlignment="1">
      <alignment horizontal="center" vertical="center" shrinkToFit="1"/>
    </xf>
    <xf numFmtId="0" fontId="2" fillId="0" borderId="27" xfId="0" quotePrefix="1" applyFont="1" applyBorder="1" applyAlignment="1">
      <alignment horizontal="center" vertical="center" wrapText="1"/>
    </xf>
    <xf numFmtId="0" fontId="2" fillId="0" borderId="28" xfId="0" quotePrefix="1" applyFont="1" applyBorder="1" applyAlignment="1">
      <alignment horizontal="center" vertical="center" wrapText="1"/>
    </xf>
    <xf numFmtId="0" fontId="2" fillId="0" borderId="30" xfId="0" quotePrefix="1" applyFont="1" applyBorder="1" applyAlignment="1">
      <alignment horizontal="center" vertical="center" wrapText="1"/>
    </xf>
    <xf numFmtId="0" fontId="10" fillId="4" borderId="32" xfId="0" applyFont="1" applyFill="1" applyBorder="1" applyAlignment="1">
      <alignment horizontal="center" vertical="center" wrapText="1"/>
    </xf>
    <xf numFmtId="0" fontId="2" fillId="0" borderId="34" xfId="0" quotePrefix="1" applyFont="1" applyBorder="1" applyAlignment="1">
      <alignment horizontal="center" vertical="center" wrapText="1"/>
    </xf>
    <xf numFmtId="0" fontId="10" fillId="4" borderId="31" xfId="0" applyFont="1" applyFill="1" applyBorder="1" applyAlignment="1">
      <alignment horizontal="center" vertical="center"/>
    </xf>
    <xf numFmtId="0" fontId="2" fillId="0" borderId="35" xfId="0" quotePrefix="1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1" fontId="1" fillId="4" borderId="37" xfId="0" applyNumberFormat="1" applyFont="1" applyFill="1" applyBorder="1" applyAlignment="1">
      <alignment horizontal="center" vertical="center" wrapText="1"/>
    </xf>
    <xf numFmtId="0" fontId="3" fillId="0" borderId="34" xfId="0" quotePrefix="1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10" fillId="4" borderId="38" xfId="0" applyFont="1" applyFill="1" applyBorder="1" applyAlignment="1">
      <alignment horizontal="center" vertical="center"/>
    </xf>
    <xf numFmtId="0" fontId="10" fillId="4" borderId="39" xfId="0" applyFont="1" applyFill="1" applyBorder="1" applyAlignment="1">
      <alignment horizontal="center" vertical="center"/>
    </xf>
    <xf numFmtId="1" fontId="10" fillId="7" borderId="40" xfId="0" applyNumberFormat="1" applyFont="1" applyFill="1" applyBorder="1" applyAlignment="1">
      <alignment horizontal="left" indent="1" shrinkToFit="1"/>
    </xf>
    <xf numFmtId="0" fontId="24" fillId="4" borderId="41" xfId="0" applyFont="1" applyFill="1" applyBorder="1" applyAlignment="1">
      <alignment horizontal="left" vertical="center" wrapText="1"/>
    </xf>
    <xf numFmtId="0" fontId="10" fillId="7" borderId="40" xfId="0" applyFont="1" applyFill="1" applyBorder="1" applyAlignment="1">
      <alignment horizontal="left" wrapText="1"/>
    </xf>
    <xf numFmtId="1" fontId="10" fillId="7" borderId="40" xfId="0" applyNumberFormat="1" applyFont="1" applyFill="1" applyBorder="1" applyAlignment="1">
      <alignment horizontal="center" vertical="center" shrinkToFit="1"/>
    </xf>
    <xf numFmtId="0" fontId="10" fillId="3" borderId="40" xfId="0" applyFont="1" applyFill="1" applyBorder="1" applyAlignment="1">
      <alignment horizontal="left" vertical="top" wrapText="1"/>
    </xf>
    <xf numFmtId="0" fontId="10" fillId="9" borderId="43" xfId="0" applyFont="1" applyFill="1" applyBorder="1" applyAlignment="1">
      <alignment horizontal="center" vertical="center" wrapText="1"/>
    </xf>
    <xf numFmtId="0" fontId="10" fillId="9" borderId="44" xfId="0" applyFont="1" applyFill="1" applyBorder="1" applyAlignment="1">
      <alignment horizontal="center" vertical="center" wrapText="1"/>
    </xf>
    <xf numFmtId="1" fontId="10" fillId="4" borderId="39" xfId="0" applyNumberFormat="1" applyFont="1" applyFill="1" applyBorder="1" applyAlignment="1">
      <alignment horizontal="center" vertical="center"/>
    </xf>
    <xf numFmtId="1" fontId="2" fillId="0" borderId="46" xfId="0" applyNumberFormat="1" applyFont="1" applyBorder="1" applyAlignment="1">
      <alignment horizontal="center" vertical="center" shrinkToFit="1"/>
    </xf>
    <xf numFmtId="0" fontId="3" fillId="0" borderId="47" xfId="0" applyFont="1" applyBorder="1" applyAlignment="1">
      <alignment horizontal="left" vertical="center" wrapText="1"/>
    </xf>
    <xf numFmtId="0" fontId="3" fillId="0" borderId="46" xfId="0" applyFont="1" applyBorder="1" applyAlignment="1">
      <alignment horizontal="center" vertical="center" wrapText="1"/>
    </xf>
    <xf numFmtId="0" fontId="8" fillId="0" borderId="48" xfId="0" applyFont="1" applyBorder="1" applyAlignment="1">
      <alignment horizontal="center" vertical="center"/>
    </xf>
    <xf numFmtId="166" fontId="5" fillId="0" borderId="48" xfId="0" applyNumberFormat="1" applyFont="1" applyBorder="1" applyAlignment="1">
      <alignment horizontal="center" vertical="center" shrinkToFit="1"/>
    </xf>
    <xf numFmtId="165" fontId="5" fillId="0" borderId="46" xfId="0" applyNumberFormat="1" applyFont="1" applyBorder="1" applyAlignment="1">
      <alignment horizontal="center" vertical="center" shrinkToFit="1"/>
    </xf>
    <xf numFmtId="0" fontId="2" fillId="0" borderId="25" xfId="0" applyFont="1" applyBorder="1" applyAlignment="1">
      <alignment horizontal="center" vertical="center" wrapText="1"/>
    </xf>
    <xf numFmtId="0" fontId="2" fillId="9" borderId="25" xfId="0" applyFont="1" applyFill="1" applyBorder="1" applyAlignment="1">
      <alignment horizontal="center" vertical="center" wrapText="1"/>
    </xf>
    <xf numFmtId="1" fontId="2" fillId="0" borderId="49" xfId="0" applyNumberFormat="1" applyFont="1" applyBorder="1" applyAlignment="1">
      <alignment horizontal="center" vertical="center" shrinkToFit="1"/>
    </xf>
    <xf numFmtId="167" fontId="2" fillId="0" borderId="49" xfId="0" applyNumberFormat="1" applyFont="1" applyBorder="1" applyAlignment="1">
      <alignment horizontal="center" vertical="center" wrapText="1"/>
    </xf>
    <xf numFmtId="0" fontId="2" fillId="9" borderId="49" xfId="0" applyFont="1" applyFill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1" fontId="2" fillId="0" borderId="25" xfId="0" applyNumberFormat="1" applyFont="1" applyBorder="1" applyAlignment="1">
      <alignment horizontal="center"/>
    </xf>
    <xf numFmtId="0" fontId="2" fillId="0" borderId="48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/>
    </xf>
    <xf numFmtId="0" fontId="2" fillId="0" borderId="32" xfId="0" quotePrefix="1" applyFont="1" applyBorder="1" applyAlignment="1">
      <alignment horizontal="center" vertical="center" wrapText="1"/>
    </xf>
    <xf numFmtId="0" fontId="10" fillId="4" borderId="51" xfId="0" applyFont="1" applyFill="1" applyBorder="1" applyAlignment="1">
      <alignment horizontal="center" vertical="center"/>
    </xf>
    <xf numFmtId="0" fontId="10" fillId="4" borderId="52" xfId="0" applyFont="1" applyFill="1" applyBorder="1" applyAlignment="1">
      <alignment horizontal="center" vertical="center"/>
    </xf>
    <xf numFmtId="0" fontId="24" fillId="4" borderId="53" xfId="0" applyFont="1" applyFill="1" applyBorder="1" applyAlignment="1">
      <alignment horizontal="left" vertical="center" wrapText="1"/>
    </xf>
    <xf numFmtId="0" fontId="10" fillId="4" borderId="52" xfId="0" applyFont="1" applyFill="1" applyBorder="1" applyAlignment="1">
      <alignment horizontal="center" vertical="center" wrapText="1"/>
    </xf>
    <xf numFmtId="0" fontId="10" fillId="4" borderId="54" xfId="0" applyFont="1" applyFill="1" applyBorder="1" applyAlignment="1">
      <alignment horizontal="center" vertical="center"/>
    </xf>
    <xf numFmtId="166" fontId="10" fillId="4" borderId="54" xfId="0" applyNumberFormat="1" applyFont="1" applyFill="1" applyBorder="1" applyAlignment="1">
      <alignment horizontal="center" vertical="center" shrinkToFit="1"/>
    </xf>
    <xf numFmtId="165" fontId="10" fillId="4" borderId="52" xfId="0" applyNumberFormat="1" applyFont="1" applyFill="1" applyBorder="1" applyAlignment="1">
      <alignment horizontal="center" vertical="center" shrinkToFit="1"/>
    </xf>
    <xf numFmtId="0" fontId="10" fillId="4" borderId="40" xfId="0" applyFont="1" applyFill="1" applyBorder="1" applyAlignment="1">
      <alignment horizontal="center" vertical="center"/>
    </xf>
    <xf numFmtId="0" fontId="10" fillId="9" borderId="40" xfId="0" applyFont="1" applyFill="1" applyBorder="1" applyAlignment="1">
      <alignment horizontal="center" vertical="center" wrapText="1"/>
    </xf>
    <xf numFmtId="1" fontId="10" fillId="4" borderId="54" xfId="0" applyNumberFormat="1" applyFont="1" applyFill="1" applyBorder="1" applyAlignment="1">
      <alignment horizontal="center" vertical="center" shrinkToFit="1"/>
    </xf>
    <xf numFmtId="1" fontId="10" fillId="4" borderId="52" xfId="0" applyNumberFormat="1" applyFont="1" applyFill="1" applyBorder="1" applyAlignment="1">
      <alignment horizontal="center" vertical="center" shrinkToFit="1"/>
    </xf>
    <xf numFmtId="1" fontId="10" fillId="4" borderId="40" xfId="0" applyNumberFormat="1" applyFont="1" applyFill="1" applyBorder="1" applyAlignment="1">
      <alignment horizontal="center" vertical="center" shrinkToFit="1"/>
    </xf>
    <xf numFmtId="1" fontId="10" fillId="4" borderId="55" xfId="0" applyNumberFormat="1" applyFont="1" applyFill="1" applyBorder="1" applyAlignment="1">
      <alignment horizontal="center" vertical="center" shrinkToFit="1"/>
    </xf>
    <xf numFmtId="0" fontId="2" fillId="0" borderId="49" xfId="0" applyFont="1" applyBorder="1" applyAlignment="1">
      <alignment horizontal="center" vertical="center" wrapText="1"/>
    </xf>
    <xf numFmtId="167" fontId="2" fillId="0" borderId="49" xfId="0" applyNumberFormat="1" applyFont="1" applyBorder="1" applyAlignment="1">
      <alignment horizontal="center" vertical="center" shrinkToFit="1"/>
    </xf>
    <xf numFmtId="1" fontId="2" fillId="0" borderId="48" xfId="0" applyNumberFormat="1" applyFont="1" applyBorder="1" applyAlignment="1">
      <alignment horizontal="center" vertical="center" shrinkToFit="1"/>
    </xf>
    <xf numFmtId="1" fontId="2" fillId="0" borderId="25" xfId="0" applyNumberFormat="1" applyFont="1" applyBorder="1" applyAlignment="1">
      <alignment horizontal="center" vertical="center" shrinkToFit="1"/>
    </xf>
    <xf numFmtId="1" fontId="2" fillId="0" borderId="50" xfId="0" applyNumberFormat="1" applyFont="1" applyBorder="1" applyAlignment="1">
      <alignment horizontal="center" vertical="center" shrinkToFit="1"/>
    </xf>
    <xf numFmtId="1" fontId="2" fillId="0" borderId="32" xfId="0" applyNumberFormat="1" applyFont="1" applyBorder="1" applyAlignment="1">
      <alignment horizontal="center" vertical="center" shrinkToFit="1"/>
    </xf>
    <xf numFmtId="1" fontId="2" fillId="0" borderId="32" xfId="0" quotePrefix="1" applyNumberFormat="1" applyFont="1" applyBorder="1" applyAlignment="1">
      <alignment horizontal="center" vertical="center" shrinkToFit="1"/>
    </xf>
    <xf numFmtId="0" fontId="2" fillId="0" borderId="37" xfId="0" applyFont="1" applyBorder="1" applyAlignment="1">
      <alignment horizontal="center" vertical="center" wrapText="1"/>
    </xf>
    <xf numFmtId="1" fontId="10" fillId="4" borderId="42" xfId="0" applyNumberFormat="1" applyFont="1" applyFill="1" applyBorder="1" applyAlignment="1">
      <alignment horizontal="center" vertical="center" shrinkToFit="1"/>
    </xf>
    <xf numFmtId="0" fontId="10" fillId="4" borderId="42" xfId="0" applyFont="1" applyFill="1" applyBorder="1" applyAlignment="1">
      <alignment horizontal="center" vertical="center" wrapText="1"/>
    </xf>
    <xf numFmtId="0" fontId="10" fillId="9" borderId="21" xfId="0" applyFont="1" applyFill="1" applyBorder="1" applyAlignment="1">
      <alignment horizontal="center" vertical="center" wrapText="1"/>
    </xf>
    <xf numFmtId="1" fontId="13" fillId="8" borderId="0" xfId="0" applyNumberFormat="1" applyFont="1" applyFill="1" applyAlignment="1">
      <alignment horizontal="center" vertical="center" wrapText="1"/>
    </xf>
    <xf numFmtId="1" fontId="10" fillId="4" borderId="42" xfId="0" applyNumberFormat="1" applyFont="1" applyFill="1" applyBorder="1" applyAlignment="1">
      <alignment horizontal="center" vertical="center"/>
    </xf>
    <xf numFmtId="1" fontId="10" fillId="4" borderId="56" xfId="0" applyNumberFormat="1" applyFont="1" applyFill="1" applyBorder="1" applyAlignment="1">
      <alignment horizontal="center" vertical="center"/>
    </xf>
    <xf numFmtId="1" fontId="10" fillId="4" borderId="43" xfId="0" applyNumberFormat="1" applyFont="1" applyFill="1" applyBorder="1" applyAlignment="1">
      <alignment horizontal="center" vertical="center"/>
    </xf>
    <xf numFmtId="165" fontId="22" fillId="8" borderId="23" xfId="0" applyNumberFormat="1" applyFont="1" applyFill="1" applyBorder="1" applyAlignment="1">
      <alignment horizontal="center" vertical="center" shrinkToFit="1"/>
    </xf>
    <xf numFmtId="166" fontId="3" fillId="4" borderId="39" xfId="0" applyNumberFormat="1" applyFont="1" applyFill="1" applyBorder="1" applyAlignment="1">
      <alignment horizontal="center" vertical="center" shrinkToFit="1"/>
    </xf>
    <xf numFmtId="166" fontId="3" fillId="0" borderId="27" xfId="0" applyNumberFormat="1" applyFont="1" applyBorder="1" applyAlignment="1">
      <alignment horizontal="center" vertical="center" shrinkToFit="1"/>
    </xf>
    <xf numFmtId="165" fontId="3" fillId="0" borderId="24" xfId="0" applyNumberFormat="1" applyFont="1" applyBorder="1" applyAlignment="1">
      <alignment horizontal="center" vertical="center" shrinkToFit="1"/>
    </xf>
    <xf numFmtId="166" fontId="5" fillId="0" borderId="11" xfId="0" applyNumberFormat="1" applyFont="1" applyBorder="1" applyAlignment="1">
      <alignment horizontal="center" vertical="center" shrinkToFit="1"/>
    </xf>
    <xf numFmtId="165" fontId="5" fillId="0" borderId="13" xfId="0" applyNumberFormat="1" applyFont="1" applyBorder="1" applyAlignment="1">
      <alignment horizontal="center" vertical="center" shrinkToFit="1"/>
    </xf>
    <xf numFmtId="166" fontId="3" fillId="0" borderId="48" xfId="0" applyNumberFormat="1" applyFont="1" applyBorder="1" applyAlignment="1">
      <alignment horizontal="center" vertical="center" shrinkToFit="1"/>
    </xf>
    <xf numFmtId="165" fontId="3" fillId="0" borderId="46" xfId="0" applyNumberFormat="1" applyFont="1" applyBorder="1" applyAlignment="1">
      <alignment horizontal="center" vertical="center" shrinkToFit="1"/>
    </xf>
    <xf numFmtId="0" fontId="2" fillId="0" borderId="25" xfId="0" quotePrefix="1" applyFont="1" applyBorder="1" applyAlignment="1">
      <alignment horizontal="center" vertical="center" wrapText="1"/>
    </xf>
    <xf numFmtId="0" fontId="2" fillId="0" borderId="12" xfId="0" quotePrefix="1" applyFont="1" applyBorder="1" applyAlignment="1">
      <alignment horizontal="center" vertical="center" wrapText="1"/>
    </xf>
    <xf numFmtId="164" fontId="24" fillId="0" borderId="8" xfId="0" applyNumberFormat="1" applyFont="1" applyBorder="1" applyAlignment="1">
      <alignment vertical="center" shrinkToFit="1"/>
    </xf>
    <xf numFmtId="0" fontId="10" fillId="0" borderId="11" xfId="0" applyFont="1" applyBorder="1" applyAlignment="1">
      <alignment horizontal="center" vertical="top" wrapText="1"/>
    </xf>
    <xf numFmtId="0" fontId="10" fillId="0" borderId="13" xfId="0" applyFont="1" applyBorder="1" applyAlignment="1">
      <alignment horizontal="center" vertical="top" wrapText="1"/>
    </xf>
    <xf numFmtId="0" fontId="10" fillId="7" borderId="9" xfId="0" applyFont="1" applyFill="1" applyBorder="1" applyAlignment="1">
      <alignment horizontal="center" vertical="top" wrapText="1"/>
    </xf>
    <xf numFmtId="0" fontId="10" fillId="7" borderId="0" xfId="0" applyFont="1" applyFill="1" applyAlignment="1">
      <alignment horizontal="left" vertical="top" wrapText="1"/>
    </xf>
    <xf numFmtId="1" fontId="19" fillId="0" borderId="46" xfId="0" applyNumberFormat="1" applyFont="1" applyBorder="1" applyAlignment="1">
      <alignment horizontal="center" vertical="center" shrinkToFit="1"/>
    </xf>
    <xf numFmtId="1" fontId="19" fillId="0" borderId="10" xfId="0" applyNumberFormat="1" applyFont="1" applyBorder="1" applyAlignment="1">
      <alignment horizontal="center" vertical="center" shrinkToFit="1"/>
    </xf>
    <xf numFmtId="1" fontId="19" fillId="0" borderId="13" xfId="0" applyNumberFormat="1" applyFont="1" applyBorder="1" applyAlignment="1">
      <alignment horizontal="center" vertical="center" shrinkToFit="1"/>
    </xf>
    <xf numFmtId="0" fontId="19" fillId="0" borderId="14" xfId="0" applyFont="1" applyBorder="1" applyAlignment="1">
      <alignment horizontal="center" vertical="center"/>
    </xf>
    <xf numFmtId="1" fontId="19" fillId="0" borderId="17" xfId="0" applyNumberFormat="1" applyFont="1" applyBorder="1" applyAlignment="1">
      <alignment horizontal="center" vertical="center" shrinkToFit="1"/>
    </xf>
    <xf numFmtId="0" fontId="19" fillId="0" borderId="9" xfId="0" applyFont="1" applyBorder="1" applyAlignment="1">
      <alignment horizontal="center" vertical="center"/>
    </xf>
    <xf numFmtId="0" fontId="19" fillId="0" borderId="27" xfId="0" applyFont="1" applyBorder="1" applyAlignment="1">
      <alignment horizontal="center" vertical="center"/>
    </xf>
    <xf numFmtId="1" fontId="19" fillId="0" borderId="24" xfId="0" applyNumberFormat="1" applyFont="1" applyBorder="1" applyAlignment="1">
      <alignment horizontal="center" vertical="center" shrinkToFit="1"/>
    </xf>
    <xf numFmtId="0" fontId="19" fillId="0" borderId="6" xfId="0" applyFont="1" applyBorder="1" applyAlignment="1">
      <alignment horizontal="center" vertical="center"/>
    </xf>
    <xf numFmtId="1" fontId="19" fillId="0" borderId="8" xfId="0" applyNumberFormat="1" applyFont="1" applyBorder="1" applyAlignment="1">
      <alignment horizontal="center" vertical="center" shrinkToFit="1"/>
    </xf>
    <xf numFmtId="0" fontId="20" fillId="8" borderId="22" xfId="0" applyFont="1" applyFill="1" applyBorder="1" applyAlignment="1">
      <alignment horizontal="center" vertical="center" wrapText="1"/>
    </xf>
    <xf numFmtId="1" fontId="20" fillId="8" borderId="23" xfId="0" applyNumberFormat="1" applyFont="1" applyFill="1" applyBorder="1" applyAlignment="1">
      <alignment horizontal="center" vertical="center" wrapText="1"/>
    </xf>
    <xf numFmtId="0" fontId="19" fillId="0" borderId="46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20" fillId="8" borderId="23" xfId="0" applyFont="1" applyFill="1" applyBorder="1" applyAlignment="1">
      <alignment horizontal="center" vertical="center" wrapText="1"/>
    </xf>
    <xf numFmtId="0" fontId="26" fillId="4" borderId="6" xfId="0" applyFont="1" applyFill="1" applyBorder="1" applyAlignment="1">
      <alignment horizontal="center" vertical="top" wrapText="1"/>
    </xf>
    <xf numFmtId="0" fontId="27" fillId="4" borderId="11" xfId="0" applyFont="1" applyFill="1" applyBorder="1" applyAlignment="1">
      <alignment horizontal="center" vertical="top" wrapText="1"/>
    </xf>
    <xf numFmtId="0" fontId="29" fillId="7" borderId="0" xfId="0" applyFont="1" applyFill="1" applyAlignment="1">
      <alignment horizontal="center" vertical="top" wrapText="1"/>
    </xf>
    <xf numFmtId="167" fontId="27" fillId="4" borderId="25" xfId="0" applyNumberFormat="1" applyFont="1" applyFill="1" applyBorder="1" applyAlignment="1">
      <alignment horizontal="center" vertical="center" wrapText="1"/>
    </xf>
    <xf numFmtId="167" fontId="27" fillId="4" borderId="46" xfId="0" applyNumberFormat="1" applyFont="1" applyFill="1" applyBorder="1" applyAlignment="1">
      <alignment horizontal="center" vertical="center" wrapText="1"/>
    </xf>
    <xf numFmtId="167" fontId="27" fillId="4" borderId="0" xfId="0" applyNumberFormat="1" applyFont="1" applyFill="1" applyAlignment="1">
      <alignment horizontal="center" vertical="center" wrapText="1"/>
    </xf>
    <xf numFmtId="167" fontId="27" fillId="4" borderId="10" xfId="0" applyNumberFormat="1" applyFont="1" applyFill="1" applyBorder="1" applyAlignment="1">
      <alignment horizontal="center" vertical="center" wrapText="1"/>
    </xf>
    <xf numFmtId="167" fontId="27" fillId="4" borderId="11" xfId="0" applyNumberFormat="1" applyFont="1" applyFill="1" applyBorder="1" applyAlignment="1">
      <alignment horizontal="center" vertical="center" wrapText="1"/>
    </xf>
    <xf numFmtId="167" fontId="27" fillId="4" borderId="13" xfId="0" applyNumberFormat="1" applyFont="1" applyFill="1" applyBorder="1" applyAlignment="1">
      <alignment horizontal="center" vertical="center" wrapText="1"/>
    </xf>
    <xf numFmtId="0" fontId="30" fillId="4" borderId="0" xfId="0" applyFont="1" applyFill="1" applyAlignment="1">
      <alignment horizontal="center" vertical="top" wrapText="1"/>
    </xf>
    <xf numFmtId="167" fontId="27" fillId="4" borderId="14" xfId="0" applyNumberFormat="1" applyFont="1" applyFill="1" applyBorder="1" applyAlignment="1">
      <alignment horizontal="center" vertical="center" wrapText="1"/>
    </xf>
    <xf numFmtId="167" fontId="27" fillId="4" borderId="17" xfId="0" applyNumberFormat="1" applyFont="1" applyFill="1" applyBorder="1" applyAlignment="1">
      <alignment horizontal="center" vertical="center" wrapText="1"/>
    </xf>
    <xf numFmtId="0" fontId="30" fillId="4" borderId="42" xfId="0" applyFont="1" applyFill="1" applyBorder="1" applyAlignment="1">
      <alignment horizontal="center" vertical="center" wrapText="1"/>
    </xf>
    <xf numFmtId="167" fontId="27" fillId="4" borderId="48" xfId="0" applyNumberFormat="1" applyFont="1" applyFill="1" applyBorder="1" applyAlignment="1">
      <alignment horizontal="center" vertical="center" wrapText="1"/>
    </xf>
    <xf numFmtId="167" fontId="27" fillId="4" borderId="9" xfId="0" applyNumberFormat="1" applyFont="1" applyFill="1" applyBorder="1" applyAlignment="1">
      <alignment horizontal="center" vertical="center" wrapText="1"/>
    </xf>
    <xf numFmtId="167" fontId="26" fillId="4" borderId="54" xfId="0" applyNumberFormat="1" applyFont="1" applyFill="1" applyBorder="1" applyAlignment="1">
      <alignment horizontal="center" vertical="center" wrapText="1"/>
    </xf>
    <xf numFmtId="167" fontId="27" fillId="4" borderId="52" xfId="0" applyNumberFormat="1" applyFont="1" applyFill="1" applyBorder="1" applyAlignment="1">
      <alignment horizontal="center" vertical="center" wrapText="1"/>
    </xf>
    <xf numFmtId="167" fontId="27" fillId="4" borderId="27" xfId="0" applyNumberFormat="1" applyFont="1" applyFill="1" applyBorder="1" applyAlignment="1">
      <alignment horizontal="center" vertical="center" wrapText="1"/>
    </xf>
    <xf numFmtId="167" fontId="27" fillId="4" borderId="24" xfId="0" applyNumberFormat="1" applyFont="1" applyFill="1" applyBorder="1" applyAlignment="1">
      <alignment horizontal="center" vertical="center" wrapText="1"/>
    </xf>
    <xf numFmtId="167" fontId="27" fillId="4" borderId="6" xfId="0" applyNumberFormat="1" applyFont="1" applyFill="1" applyBorder="1" applyAlignment="1">
      <alignment horizontal="center" vertical="center" wrapText="1"/>
    </xf>
    <xf numFmtId="167" fontId="27" fillId="4" borderId="8" xfId="0" applyNumberFormat="1" applyFont="1" applyFill="1" applyBorder="1" applyAlignment="1">
      <alignment horizontal="center" vertical="center" wrapText="1"/>
    </xf>
    <xf numFmtId="167" fontId="26" fillId="4" borderId="11" xfId="0" applyNumberFormat="1" applyFont="1" applyFill="1" applyBorder="1" applyAlignment="1">
      <alignment horizontal="center" vertical="center" wrapText="1"/>
    </xf>
    <xf numFmtId="167" fontId="26" fillId="4" borderId="39" xfId="0" applyNumberFormat="1" applyFont="1" applyFill="1" applyBorder="1" applyAlignment="1">
      <alignment horizontal="center" vertical="center" wrapText="1"/>
    </xf>
    <xf numFmtId="167" fontId="26" fillId="4" borderId="15" xfId="0" applyNumberFormat="1" applyFont="1" applyFill="1" applyBorder="1" applyAlignment="1">
      <alignment horizontal="center" vertical="center" wrapText="1"/>
    </xf>
    <xf numFmtId="0" fontId="19" fillId="0" borderId="45" xfId="0" applyFont="1" applyBorder="1" applyAlignment="1">
      <alignment horizontal="center" vertical="center"/>
    </xf>
    <xf numFmtId="0" fontId="19" fillId="0" borderId="31" xfId="0" applyFont="1" applyBorder="1" applyAlignment="1">
      <alignment horizontal="center" vertical="center"/>
    </xf>
    <xf numFmtId="0" fontId="19" fillId="0" borderId="36" xfId="0" applyFont="1" applyBorder="1" applyAlignment="1">
      <alignment horizontal="center" vertical="center"/>
    </xf>
    <xf numFmtId="0" fontId="19" fillId="0" borderId="33" xfId="0" applyFont="1" applyBorder="1" applyAlignment="1">
      <alignment horizontal="center" vertical="center"/>
    </xf>
    <xf numFmtId="0" fontId="10" fillId="3" borderId="53" xfId="0" applyFont="1" applyFill="1" applyBorder="1" applyAlignment="1">
      <alignment horizontal="left" vertical="top" wrapText="1"/>
    </xf>
    <xf numFmtId="0" fontId="10" fillId="4" borderId="40" xfId="0" applyFont="1" applyFill="1" applyBorder="1" applyAlignment="1">
      <alignment horizontal="center" vertical="center" wrapText="1"/>
    </xf>
    <xf numFmtId="1" fontId="10" fillId="4" borderId="40" xfId="0" applyNumberFormat="1" applyFont="1" applyFill="1" applyBorder="1" applyAlignment="1">
      <alignment horizontal="center" vertical="center" wrapText="1"/>
    </xf>
    <xf numFmtId="1" fontId="10" fillId="4" borderId="55" xfId="0" applyNumberFormat="1" applyFont="1" applyFill="1" applyBorder="1" applyAlignment="1">
      <alignment horizontal="center" vertical="center" wrapText="1"/>
    </xf>
    <xf numFmtId="0" fontId="10" fillId="10" borderId="0" xfId="0" applyFont="1" applyFill="1" applyAlignment="1">
      <alignment horizontal="left" vertical="top" wrapText="1"/>
    </xf>
    <xf numFmtId="0" fontId="2" fillId="10" borderId="0" xfId="0" applyFont="1" applyFill="1" applyAlignment="1">
      <alignment horizontal="left" vertical="top" wrapText="1"/>
    </xf>
    <xf numFmtId="0" fontId="3" fillId="10" borderId="0" xfId="0" applyFont="1" applyFill="1" applyAlignment="1">
      <alignment horizontal="left" vertical="top" wrapText="1"/>
    </xf>
    <xf numFmtId="0" fontId="10" fillId="10" borderId="4" xfId="0" applyFont="1" applyFill="1" applyBorder="1" applyAlignment="1">
      <alignment horizontal="left" vertical="top" wrapText="1"/>
    </xf>
    <xf numFmtId="0" fontId="30" fillId="4" borderId="43" xfId="0" applyFont="1" applyFill="1" applyBorder="1" applyAlignment="1">
      <alignment horizontal="center" vertical="center" wrapText="1"/>
    </xf>
    <xf numFmtId="1" fontId="10" fillId="4" borderId="4" xfId="0" applyNumberFormat="1" applyFont="1" applyFill="1" applyBorder="1" applyAlignment="1">
      <alignment horizontal="center" vertical="center" shrinkToFit="1"/>
    </xf>
    <xf numFmtId="1" fontId="10" fillId="7" borderId="53" xfId="0" applyNumberFormat="1" applyFont="1" applyFill="1" applyBorder="1" applyAlignment="1">
      <alignment horizontal="center" vertical="center" shrinkToFit="1"/>
    </xf>
    <xf numFmtId="0" fontId="10" fillId="0" borderId="5" xfId="0" applyFont="1" applyBorder="1" applyAlignment="1">
      <alignment horizontal="center" vertical="center" wrapText="1"/>
    </xf>
    <xf numFmtId="164" fontId="31" fillId="0" borderId="6" xfId="0" applyNumberFormat="1" applyFont="1" applyBorder="1" applyAlignment="1">
      <alignment horizontal="center" vertical="center" wrapText="1" shrinkToFit="1"/>
    </xf>
    <xf numFmtId="0" fontId="9" fillId="4" borderId="42" xfId="0" applyFont="1" applyFill="1" applyBorder="1" applyAlignment="1">
      <alignment horizontal="center" vertical="center" wrapText="1"/>
    </xf>
    <xf numFmtId="0" fontId="19" fillId="0" borderId="48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166" fontId="9" fillId="4" borderId="54" xfId="0" applyNumberFormat="1" applyFont="1" applyFill="1" applyBorder="1" applyAlignment="1">
      <alignment horizontal="center" vertical="center" shrinkToFit="1"/>
    </xf>
    <xf numFmtId="165" fontId="9" fillId="4" borderId="52" xfId="0" applyNumberFormat="1" applyFont="1" applyFill="1" applyBorder="1" applyAlignment="1">
      <alignment horizontal="center" vertical="center" shrinkToFit="1"/>
    </xf>
    <xf numFmtId="165" fontId="5" fillId="4" borderId="13" xfId="0" applyNumberFormat="1" applyFont="1" applyFill="1" applyBorder="1" applyAlignment="1">
      <alignment horizontal="center" vertical="center" shrinkToFit="1"/>
    </xf>
    <xf numFmtId="166" fontId="5" fillId="4" borderId="39" xfId="0" applyNumberFormat="1" applyFont="1" applyFill="1" applyBorder="1" applyAlignment="1">
      <alignment horizontal="center" vertical="center" shrinkToFit="1"/>
    </xf>
    <xf numFmtId="1" fontId="2" fillId="0" borderId="48" xfId="0" quotePrefix="1" applyNumberFormat="1" applyFont="1" applyBorder="1" applyAlignment="1">
      <alignment horizontal="center" vertical="center" shrinkToFit="1"/>
    </xf>
    <xf numFmtId="1" fontId="3" fillId="0" borderId="0" xfId="0" applyNumberFormat="1" applyFont="1" applyAlignment="1">
      <alignment horizontal="left" vertical="top"/>
    </xf>
    <xf numFmtId="0" fontId="3" fillId="0" borderId="49" xfId="0" applyFont="1" applyBorder="1" applyAlignment="1">
      <alignment horizontal="center" vertical="center" wrapText="1"/>
    </xf>
    <xf numFmtId="0" fontId="3" fillId="0" borderId="25" xfId="0" quotePrefix="1" applyFont="1" applyBorder="1" applyAlignment="1">
      <alignment horizontal="center" vertical="center" wrapText="1"/>
    </xf>
    <xf numFmtId="167" fontId="3" fillId="0" borderId="49" xfId="0" applyNumberFormat="1" applyFont="1" applyBorder="1" applyAlignment="1">
      <alignment horizontal="center" vertical="center" shrinkToFit="1"/>
    </xf>
    <xf numFmtId="0" fontId="3" fillId="9" borderId="25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left" vertical="top" wrapText="1"/>
    </xf>
    <xf numFmtId="1" fontId="3" fillId="0" borderId="25" xfId="0" applyNumberFormat="1" applyFont="1" applyBorder="1" applyAlignment="1">
      <alignment horizontal="center"/>
    </xf>
    <xf numFmtId="1" fontId="3" fillId="0" borderId="46" xfId="0" applyNumberFormat="1" applyFont="1" applyBorder="1" applyAlignment="1">
      <alignment horizontal="center" vertical="center" shrinkToFit="1"/>
    </xf>
    <xf numFmtId="1" fontId="3" fillId="7" borderId="25" xfId="0" applyNumberFormat="1" applyFont="1" applyFill="1" applyBorder="1" applyAlignment="1">
      <alignment horizontal="center" vertical="center" shrinkToFit="1"/>
    </xf>
    <xf numFmtId="1" fontId="3" fillId="0" borderId="48" xfId="0" quotePrefix="1" applyNumberFormat="1" applyFont="1" applyBorder="1" applyAlignment="1">
      <alignment horizontal="center" vertical="center" shrinkToFit="1"/>
    </xf>
    <xf numFmtId="1" fontId="3" fillId="0" borderId="25" xfId="0" applyNumberFormat="1" applyFont="1" applyBorder="1" applyAlignment="1">
      <alignment horizontal="center" vertical="center" shrinkToFit="1"/>
    </xf>
    <xf numFmtId="1" fontId="3" fillId="0" borderId="50" xfId="0" applyNumberFormat="1" applyFont="1" applyBorder="1" applyAlignment="1">
      <alignment horizontal="center" vertical="center" shrinkToFit="1"/>
    </xf>
    <xf numFmtId="1" fontId="3" fillId="0" borderId="2" xfId="0" applyNumberFormat="1" applyFont="1" applyBorder="1" applyAlignment="1">
      <alignment horizontal="center" vertical="center" shrinkToFit="1"/>
    </xf>
    <xf numFmtId="0" fontId="3" fillId="0" borderId="0" xfId="0" quotePrefix="1" applyFont="1" applyAlignment="1">
      <alignment horizontal="center" vertical="center" wrapText="1"/>
    </xf>
    <xf numFmtId="167" fontId="3" fillId="0" borderId="2" xfId="0" applyNumberFormat="1" applyFont="1" applyBorder="1" applyAlignment="1">
      <alignment horizontal="center" vertical="center" wrapText="1"/>
    </xf>
    <xf numFmtId="0" fontId="3" fillId="9" borderId="0" xfId="0" applyFont="1" applyFill="1" applyAlignment="1">
      <alignment horizontal="center" vertical="center" wrapText="1"/>
    </xf>
    <xf numFmtId="1" fontId="3" fillId="0" borderId="0" xfId="0" applyNumberFormat="1" applyFont="1" applyAlignment="1">
      <alignment horizontal="center"/>
    </xf>
    <xf numFmtId="1" fontId="3" fillId="0" borderId="10" xfId="0" applyNumberFormat="1" applyFont="1" applyBorder="1" applyAlignment="1">
      <alignment horizontal="center" vertical="center" shrinkToFit="1"/>
    </xf>
    <xf numFmtId="1" fontId="3" fillId="0" borderId="9" xfId="0" applyNumberFormat="1" applyFont="1" applyBorder="1" applyAlignment="1">
      <alignment horizontal="center" vertical="center" shrinkToFit="1"/>
    </xf>
    <xf numFmtId="1" fontId="3" fillId="0" borderId="0" xfId="0" applyNumberFormat="1" applyFont="1" applyAlignment="1">
      <alignment horizontal="center" vertical="center" shrinkToFit="1"/>
    </xf>
    <xf numFmtId="1" fontId="3" fillId="0" borderId="32" xfId="0" applyNumberFormat="1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wrapText="1"/>
    </xf>
    <xf numFmtId="1" fontId="3" fillId="0" borderId="9" xfId="0" quotePrefix="1" applyNumberFormat="1" applyFont="1" applyBorder="1" applyAlignment="1">
      <alignment horizontal="center" vertical="center" shrinkToFit="1"/>
    </xf>
    <xf numFmtId="1" fontId="3" fillId="0" borderId="0" xfId="0" quotePrefix="1" applyNumberFormat="1" applyFont="1" applyAlignment="1">
      <alignment horizontal="center" vertical="center" shrinkToFit="1"/>
    </xf>
    <xf numFmtId="1" fontId="3" fillId="0" borderId="32" xfId="0" quotePrefix="1" applyNumberFormat="1" applyFont="1" applyBorder="1" applyAlignment="1">
      <alignment horizontal="center" vertical="center" shrinkToFit="1"/>
    </xf>
    <xf numFmtId="167" fontId="3" fillId="0" borderId="2" xfId="0" applyNumberFormat="1" applyFont="1" applyBorder="1" applyAlignment="1">
      <alignment horizontal="center" vertical="center" shrinkToFit="1"/>
    </xf>
    <xf numFmtId="0" fontId="3" fillId="0" borderId="9" xfId="0" quotePrefix="1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32" xfId="0" quotePrefix="1" applyFont="1" applyBorder="1" applyAlignment="1">
      <alignment horizontal="center" vertical="center" wrapText="1"/>
    </xf>
    <xf numFmtId="1" fontId="3" fillId="0" borderId="19" xfId="0" applyNumberFormat="1" applyFont="1" applyBorder="1" applyAlignment="1">
      <alignment horizontal="center" vertical="center" shrinkToFit="1"/>
    </xf>
    <xf numFmtId="0" fontId="3" fillId="0" borderId="12" xfId="0" quotePrefix="1" applyFont="1" applyBorder="1" applyAlignment="1">
      <alignment horizontal="center" vertical="center" wrapText="1"/>
    </xf>
    <xf numFmtId="167" fontId="3" fillId="0" borderId="19" xfId="0" applyNumberFormat="1" applyFont="1" applyBorder="1" applyAlignment="1">
      <alignment horizontal="center" vertical="center" wrapText="1"/>
    </xf>
    <xf numFmtId="0" fontId="3" fillId="9" borderId="12" xfId="0" applyFont="1" applyFill="1" applyBorder="1" applyAlignment="1">
      <alignment horizontal="center" vertical="center" wrapText="1"/>
    </xf>
    <xf numFmtId="1" fontId="3" fillId="0" borderId="12" xfId="0" applyNumberFormat="1" applyFont="1" applyBorder="1" applyAlignment="1">
      <alignment horizontal="center"/>
    </xf>
    <xf numFmtId="1" fontId="3" fillId="0" borderId="13" xfId="0" applyNumberFormat="1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166" fontId="3" fillId="0" borderId="6" xfId="0" applyNumberFormat="1" applyFont="1" applyBorder="1" applyAlignment="1">
      <alignment horizontal="center" vertical="center" shrinkToFit="1"/>
    </xf>
    <xf numFmtId="165" fontId="3" fillId="0" borderId="8" xfId="0" applyNumberFormat="1" applyFont="1" applyBorder="1" applyAlignment="1">
      <alignment horizontal="center" vertical="center" shrinkToFit="1"/>
    </xf>
    <xf numFmtId="166" fontId="1" fillId="4" borderId="11" xfId="0" applyNumberFormat="1" applyFont="1" applyFill="1" applyBorder="1" applyAlignment="1">
      <alignment horizontal="center" vertical="center" shrinkToFit="1"/>
    </xf>
    <xf numFmtId="165" fontId="1" fillId="4" borderId="13" xfId="0" applyNumberFormat="1" applyFont="1" applyFill="1" applyBorder="1" applyAlignment="1">
      <alignment horizontal="center" vertical="center" shrinkToFit="1"/>
    </xf>
    <xf numFmtId="166" fontId="1" fillId="4" borderId="39" xfId="0" applyNumberFormat="1" applyFont="1" applyFill="1" applyBorder="1" applyAlignment="1">
      <alignment horizontal="center" vertical="center" shrinkToFit="1"/>
    </xf>
    <xf numFmtId="167" fontId="3" fillId="0" borderId="0" xfId="0" quotePrefix="1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3" fillId="2" borderId="12" xfId="0" applyFont="1" applyFill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64" fontId="10" fillId="0" borderId="14" xfId="0" applyNumberFormat="1" applyFont="1" applyBorder="1" applyAlignment="1">
      <alignment horizontal="center" vertical="center" wrapText="1" shrinkToFit="1"/>
    </xf>
    <xf numFmtId="164" fontId="10" fillId="0" borderId="17" xfId="0" applyNumberFormat="1" applyFont="1" applyBorder="1" applyAlignment="1">
      <alignment horizontal="center" vertical="center" shrinkToFit="1"/>
    </xf>
    <xf numFmtId="164" fontId="32" fillId="0" borderId="6" xfId="0" applyNumberFormat="1" applyFont="1" applyBorder="1" applyAlignment="1">
      <alignment horizontal="center" vertical="center" wrapText="1" shrinkToFit="1"/>
    </xf>
    <xf numFmtId="164" fontId="32" fillId="0" borderId="8" xfId="0" applyNumberFormat="1" applyFont="1" applyBorder="1" applyAlignment="1">
      <alignment horizontal="center" vertical="center" shrinkToFit="1"/>
    </xf>
    <xf numFmtId="0" fontId="9" fillId="0" borderId="6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left" vertical="top" wrapText="1"/>
    </xf>
    <xf numFmtId="0" fontId="26" fillId="4" borderId="8" xfId="0" applyFont="1" applyFill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top" wrapText="1"/>
    </xf>
    <xf numFmtId="0" fontId="15" fillId="4" borderId="6" xfId="0" applyFont="1" applyFill="1" applyBorder="1" applyAlignment="1">
      <alignment horizontal="center" vertical="center" wrapText="1"/>
    </xf>
    <xf numFmtId="0" fontId="14" fillId="4" borderId="7" xfId="0" applyFont="1" applyFill="1" applyBorder="1" applyAlignment="1">
      <alignment horizontal="left" vertical="top" wrapText="1"/>
    </xf>
    <xf numFmtId="0" fontId="14" fillId="4" borderId="8" xfId="0" applyFont="1" applyFill="1" applyBorder="1" applyAlignment="1">
      <alignment horizontal="left" vertical="top" wrapText="1"/>
    </xf>
    <xf numFmtId="0" fontId="13" fillId="4" borderId="7" xfId="0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66"/>
      <color rgb="FF9966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47626</xdr:rowOff>
    </xdr:from>
    <xdr:to>
      <xdr:col>18</xdr:col>
      <xdr:colOff>200025</xdr:colOff>
      <xdr:row>0</xdr:row>
      <xdr:rowOff>1038226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6438B45-3EEE-43D2-AF34-F8DEDF619952}"/>
            </a:ext>
          </a:extLst>
        </xdr:cNvPr>
        <xdr:cNvSpPr txBox="1"/>
      </xdr:nvSpPr>
      <xdr:spPr>
        <a:xfrm>
          <a:off x="104775" y="47626"/>
          <a:ext cx="9334500" cy="990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1.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 - Enrolled, EJ - Enrolled Joint, TI - Transfer In, R - Resigned, RJ - Resign Joint, D - Deceased, DJ - Deceased joint, TO - Transfer Out, F - Forfeit</a:t>
          </a:r>
          <a:r>
            <a:rPr lang="en-GB"/>
            <a:t> </a:t>
          </a:r>
        </a:p>
        <a:p>
          <a:r>
            <a:rPr lang="en-GB" sz="1100"/>
            <a:t>2.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 - Joint - No. of Joint members within that Province (note some Members are Joint with more than 1 Circle)</a:t>
          </a:r>
          <a:endParaRPr lang="en-GB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M - shows the calculation of members if adding Col A &amp; P, then subtracting columns S, U &amp; X</a:t>
          </a:r>
          <a:r>
            <a:rPr lang="en-GB"/>
            <a:t> </a:t>
          </a:r>
        </a:p>
        <a:p>
          <a:r>
            <a:rPr lang="en-GB" sz="1100"/>
            <a:t>4.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N - shows the discrpency between column H and column M  - Column N being the TRIBE Current Membrer total</a:t>
          </a:r>
          <a:r>
            <a:rPr lang="en-GB"/>
            <a:t> </a:t>
          </a:r>
        </a:p>
        <a:p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GB" sz="11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These figures differ due to the movement of members around the circles, or where they have left and rejoined, whether in error or in reality </a:t>
          </a:r>
          <a:r>
            <a:rPr lang="en-GB"/>
            <a:t> </a:t>
          </a:r>
          <a:endParaRPr lang="en-GB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47626</xdr:rowOff>
    </xdr:from>
    <xdr:to>
      <xdr:col>18</xdr:col>
      <xdr:colOff>200025</xdr:colOff>
      <xdr:row>0</xdr:row>
      <xdr:rowOff>1038226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40043F9-B585-4EC7-AAA3-AC07490BA2AA}"/>
            </a:ext>
          </a:extLst>
        </xdr:cNvPr>
        <xdr:cNvSpPr txBox="1"/>
      </xdr:nvSpPr>
      <xdr:spPr>
        <a:xfrm>
          <a:off x="104775" y="47626"/>
          <a:ext cx="9334500" cy="990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1.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 - Enrolled, EJ - Enrolled Joint, TI - Transfer In, R - Resigned, RJ - Resign Joint, D - Deceased, DJ - Deceased joint, TO - Transfer Out, F - Forfeit</a:t>
          </a:r>
          <a:r>
            <a:rPr lang="en-GB"/>
            <a:t> </a:t>
          </a:r>
        </a:p>
        <a:p>
          <a:r>
            <a:rPr lang="en-GB" sz="1100"/>
            <a:t>2.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 - Joint - No. of Joint members within that Province (note some Members are Joint with more than 1 Circle)</a:t>
          </a:r>
          <a:endParaRPr lang="en-GB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M - shows the calculation of members if adding Col A &amp; P, then subtracting columns S, U &amp; X</a:t>
          </a:r>
          <a:r>
            <a:rPr lang="en-GB"/>
            <a:t> </a:t>
          </a:r>
        </a:p>
        <a:p>
          <a:r>
            <a:rPr lang="en-GB" sz="1100"/>
            <a:t>4.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N - shows the discrpency between column H and column M  - Column N being the TRIBE Current Membrer total</a:t>
          </a:r>
          <a:r>
            <a:rPr lang="en-GB"/>
            <a:t> </a:t>
          </a:r>
        </a:p>
        <a:p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GB" sz="11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These figures differ due to the movement of members around the circles, or where they have left and rejoined, whether in error or in reality </a:t>
          </a:r>
          <a:r>
            <a:rPr lang="en-GB"/>
            <a:t> </a:t>
          </a:r>
          <a:endParaRPr lang="en-GB" sz="1100"/>
        </a:p>
      </xdr:txBody>
    </xdr:sp>
    <xdr:clientData/>
  </xdr:twoCellAnchor>
  <xdr:twoCellAnchor>
    <xdr:from>
      <xdr:col>0</xdr:col>
      <xdr:colOff>104775</xdr:colOff>
      <xdr:row>0</xdr:row>
      <xdr:rowOff>47626</xdr:rowOff>
    </xdr:from>
    <xdr:to>
      <xdr:col>18</xdr:col>
      <xdr:colOff>200025</xdr:colOff>
      <xdr:row>0</xdr:row>
      <xdr:rowOff>1038226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E6DD2D5-5B2F-4693-A362-A061A38E67EB}"/>
            </a:ext>
          </a:extLst>
        </xdr:cNvPr>
        <xdr:cNvSpPr txBox="1"/>
      </xdr:nvSpPr>
      <xdr:spPr>
        <a:xfrm>
          <a:off x="104775" y="47626"/>
          <a:ext cx="9334500" cy="990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1.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 - Enrolled, EJ - Enrolled Joint, TI - Transfer In, R - Resigned, RJ - Resign Joint, D - Deceased, DJ - Deceased joint, TO - Transfer Out, F - Forfeit</a:t>
          </a:r>
          <a:r>
            <a:rPr lang="en-GB"/>
            <a:t> </a:t>
          </a:r>
        </a:p>
        <a:p>
          <a:r>
            <a:rPr lang="en-GB" sz="1100"/>
            <a:t>2.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 - Joint - No. of Joint members within that Province (note some Members are Joint with more than 1 Circle)</a:t>
          </a:r>
          <a:endParaRPr lang="en-GB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M - shows the calculation of members if adding Col A &amp; P, then subtracting columns S, U &amp; X</a:t>
          </a:r>
          <a:r>
            <a:rPr lang="en-GB"/>
            <a:t> </a:t>
          </a:r>
        </a:p>
        <a:p>
          <a:r>
            <a:rPr lang="en-GB" sz="1100"/>
            <a:t>4.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N - shows the discrpency between column H and column M  - Column N being the TRIBE Current Membrer total</a:t>
          </a:r>
          <a:r>
            <a:rPr lang="en-GB"/>
            <a:t> </a:t>
          </a:r>
        </a:p>
        <a:p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GB" sz="11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These figures differ due to the movement of members around the circles, or where they have left and rejoined, whether in error or in reality </a:t>
          </a:r>
          <a:r>
            <a:rPr lang="en-GB"/>
            <a:t> </a:t>
          </a:r>
          <a:endParaRPr lang="en-GB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47626</xdr:rowOff>
    </xdr:from>
    <xdr:to>
      <xdr:col>18</xdr:col>
      <xdr:colOff>200025</xdr:colOff>
      <xdr:row>0</xdr:row>
      <xdr:rowOff>1038226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F48F859-329D-43A8-925D-31BF95C57CC3}"/>
            </a:ext>
          </a:extLst>
        </xdr:cNvPr>
        <xdr:cNvSpPr txBox="1"/>
      </xdr:nvSpPr>
      <xdr:spPr>
        <a:xfrm>
          <a:off x="104775" y="47626"/>
          <a:ext cx="9334500" cy="990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1.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 - Enrolled, EJ - Enrolled Joint, TI - Transfer In, R - Resigned, RJ - Resign Joint, D - Deceased, DJ - Deceased joint, TO - Transfer Out, F - Forfeit</a:t>
          </a:r>
          <a:r>
            <a:rPr lang="en-GB"/>
            <a:t> </a:t>
          </a:r>
        </a:p>
        <a:p>
          <a:r>
            <a:rPr lang="en-GB" sz="1100"/>
            <a:t>2.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 - Joint - No. of Joint members within that Province (note some Members are Joint with more than 1 Circle)</a:t>
          </a:r>
          <a:endParaRPr lang="en-GB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M - shows the calculation of members if adding Col A &amp; P, then subtracting columns S, U &amp; X</a:t>
          </a:r>
          <a:r>
            <a:rPr lang="en-GB"/>
            <a:t> </a:t>
          </a:r>
        </a:p>
        <a:p>
          <a:r>
            <a:rPr lang="en-GB" sz="1100"/>
            <a:t>4.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N - shows the discrpency between column H and column M  - Column N being the TRIBE Current Membrer total</a:t>
          </a:r>
          <a:r>
            <a:rPr lang="en-GB"/>
            <a:t> </a:t>
          </a:r>
        </a:p>
        <a:p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GB" sz="11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These figures differ due to the movement of members around the circles, or where they have left and rejoined, whether in error or in reality </a:t>
          </a:r>
          <a:r>
            <a:rPr lang="en-GB"/>
            <a:t> </a:t>
          </a:r>
          <a:endParaRPr lang="en-GB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47626</xdr:rowOff>
    </xdr:from>
    <xdr:to>
      <xdr:col>18</xdr:col>
      <xdr:colOff>200025</xdr:colOff>
      <xdr:row>0</xdr:row>
      <xdr:rowOff>1038226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D79361F-FBDA-4D00-AD1E-199E65EC7E3B}"/>
            </a:ext>
          </a:extLst>
        </xdr:cNvPr>
        <xdr:cNvSpPr txBox="1"/>
      </xdr:nvSpPr>
      <xdr:spPr>
        <a:xfrm>
          <a:off x="104775" y="47626"/>
          <a:ext cx="9334500" cy="990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1.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 - Enrolled, EJ - Enrolled Joint, TI - Transfer In, R - Resigned, RJ - Resign Joint, D - Deceased, DJ - Deceased joint, TO - Transfer Out, F - Forfeit</a:t>
          </a:r>
          <a:r>
            <a:rPr lang="en-GB"/>
            <a:t> </a:t>
          </a:r>
        </a:p>
        <a:p>
          <a:r>
            <a:rPr lang="en-GB" sz="1100"/>
            <a:t>2.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 - Joint - No. of Joint members within that Province (note some Members are Joint with more than 1 Circle)</a:t>
          </a:r>
          <a:endParaRPr lang="en-GB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M - shows the calculation of members if adding Col A &amp; P, then subtracting columns S, U &amp; X</a:t>
          </a:r>
          <a:r>
            <a:rPr lang="en-GB"/>
            <a:t> </a:t>
          </a:r>
        </a:p>
        <a:p>
          <a:r>
            <a:rPr lang="en-GB" sz="1100"/>
            <a:t>4.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N - shows the discrpency between column H and column M  - Column N being the TRIBE Current Membrer total</a:t>
          </a:r>
          <a:r>
            <a:rPr lang="en-GB"/>
            <a:t> </a:t>
          </a:r>
        </a:p>
        <a:p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GB" sz="11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These figures differ due to the movement of members around the circles, or where they have left and rejoined, whether in error or in reality </a:t>
          </a:r>
          <a:r>
            <a:rPr lang="en-GB"/>
            <a:t> </a:t>
          </a:r>
          <a:endParaRPr lang="en-GB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47626</xdr:rowOff>
    </xdr:from>
    <xdr:to>
      <xdr:col>18</xdr:col>
      <xdr:colOff>200025</xdr:colOff>
      <xdr:row>0</xdr:row>
      <xdr:rowOff>1038226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31679F8-96D9-407D-AACB-A2FF2FEAC093}"/>
            </a:ext>
          </a:extLst>
        </xdr:cNvPr>
        <xdr:cNvSpPr txBox="1"/>
      </xdr:nvSpPr>
      <xdr:spPr>
        <a:xfrm>
          <a:off x="104775" y="47626"/>
          <a:ext cx="9334500" cy="990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1.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 - Enrolled, EJ - Enrolled Joint, TI - Transfer In, R - Resigned, RJ - Resign Joint, D - Deceased, DJ - Deceased joint, TO - Transfer Out, F - Forfeit</a:t>
          </a:r>
          <a:r>
            <a:rPr lang="en-GB"/>
            <a:t> </a:t>
          </a:r>
        </a:p>
        <a:p>
          <a:r>
            <a:rPr lang="en-GB" sz="1100"/>
            <a:t>2.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 - Joint - No. of Joint members within that Province (note some Members are Joint with more than 1 Circle)</a:t>
          </a:r>
          <a:endParaRPr lang="en-GB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M - shows the calculation of members if adding Col A &amp; P, then subtracting columns S, U &amp; X</a:t>
          </a:r>
          <a:r>
            <a:rPr lang="en-GB"/>
            <a:t> </a:t>
          </a:r>
        </a:p>
        <a:p>
          <a:r>
            <a:rPr lang="en-GB" sz="1100"/>
            <a:t>4.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N - shows the discrpency between column H and column M  - Column N being the TRIBE Current Membrer total</a:t>
          </a:r>
          <a:r>
            <a:rPr lang="en-GB"/>
            <a:t> </a:t>
          </a:r>
        </a:p>
        <a:p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GB" sz="11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These figures differ due to the movement of members around the circles, or where they have left and rejoined, whether in error or in reality </a:t>
          </a:r>
          <a:r>
            <a:rPr lang="en-GB"/>
            <a:t> </a:t>
          </a:r>
          <a:endParaRPr lang="en-GB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47626</xdr:rowOff>
    </xdr:from>
    <xdr:to>
      <xdr:col>18</xdr:col>
      <xdr:colOff>200025</xdr:colOff>
      <xdr:row>0</xdr:row>
      <xdr:rowOff>1038226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63EAC21-8680-42F6-B104-FBCF56FEF743}"/>
            </a:ext>
          </a:extLst>
        </xdr:cNvPr>
        <xdr:cNvSpPr txBox="1"/>
      </xdr:nvSpPr>
      <xdr:spPr>
        <a:xfrm>
          <a:off x="104775" y="47626"/>
          <a:ext cx="9334500" cy="990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1.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 - Enrolled, EJ - Enrolled Joint, TI - Transfer In, R - Resigned, RJ - Resign Joint, D - Deceased, DJ - Deceased joint, TO - Transfer Out, F - Forfeit</a:t>
          </a:r>
          <a:r>
            <a:rPr lang="en-GB"/>
            <a:t> </a:t>
          </a:r>
        </a:p>
        <a:p>
          <a:r>
            <a:rPr lang="en-GB" sz="1100"/>
            <a:t>2.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 - Joint - No. of Joint members within that Province (note some Members are Joint with more than 1 Circle)</a:t>
          </a:r>
          <a:endParaRPr lang="en-GB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M - shows the calculation of members if adding Col A &amp; P, then subtracting columns S, U &amp; X</a:t>
          </a:r>
          <a:r>
            <a:rPr lang="en-GB"/>
            <a:t> </a:t>
          </a:r>
        </a:p>
        <a:p>
          <a:r>
            <a:rPr lang="en-GB" sz="1100"/>
            <a:t>4.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N - shows the discrpency between column H and column M  - Column N being the TRIBE Current Membrer total</a:t>
          </a:r>
          <a:r>
            <a:rPr lang="en-GB"/>
            <a:t> </a:t>
          </a:r>
        </a:p>
        <a:p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GB" sz="11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These figures differ due to the movement of members around the circles, or where they have left and rejoined, whether in error or in reality </a:t>
          </a:r>
          <a:r>
            <a:rPr lang="en-GB"/>
            <a:t> </a:t>
          </a:r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4C0F2-03AE-4604-801B-E5442459FCB5}">
  <dimension ref="A1:AH55"/>
  <sheetViews>
    <sheetView tabSelected="1" workbookViewId="0">
      <pane xSplit="4" ySplit="5" topLeftCell="Y35" activePane="bottomRight" state="frozen"/>
      <selection pane="topRight" activeCell="E1" sqref="E1"/>
      <selection pane="bottomLeft" activeCell="A6" sqref="A6"/>
      <selection pane="bottomRight" activeCell="Z36" sqref="Z36"/>
    </sheetView>
  </sheetViews>
  <sheetFormatPr defaultRowHeight="12.75" x14ac:dyDescent="0.2"/>
  <cols>
    <col min="1" max="1" width="11.83203125" style="1" customWidth="1"/>
    <col min="2" max="2" width="5.1640625" style="1" customWidth="1"/>
    <col min="3" max="3" width="1.6640625" style="1" customWidth="1"/>
    <col min="4" max="4" width="38.83203125" style="1" customWidth="1"/>
    <col min="5" max="6" width="9.5" style="1" bestFit="1" customWidth="1"/>
    <col min="7" max="7" width="1.83203125" style="1" customWidth="1"/>
    <col min="8" max="8" width="8" style="1" customWidth="1"/>
    <col min="9" max="9" width="8.5" style="1" customWidth="1"/>
    <col min="10" max="10" width="1.6640625" style="1" customWidth="1"/>
    <col min="11" max="11" width="7" style="1" customWidth="1"/>
    <col min="12" max="12" width="7.6640625" style="1" customWidth="1"/>
    <col min="13" max="13" width="14.6640625" style="183" customWidth="1"/>
    <col min="14" max="14" width="15.83203125" style="183" customWidth="1"/>
    <col min="15" max="15" width="3.5" style="1" customWidth="1"/>
    <col min="16" max="24" width="5.5" style="1" customWidth="1"/>
    <col min="25" max="25" width="3.5" style="1" customWidth="1"/>
    <col min="26" max="26" width="12.5" style="1" customWidth="1"/>
    <col min="27" max="27" width="12.6640625" style="1" customWidth="1"/>
    <col min="28" max="28" width="1.5" style="1" customWidth="1"/>
    <col min="29" max="31" width="12.5" style="1" customWidth="1"/>
    <col min="32" max="32" width="1.5" style="1" customWidth="1"/>
    <col min="33" max="16384" width="9.33203125" style="1"/>
  </cols>
  <sheetData>
    <row r="1" spans="1:34" ht="87.75" customHeight="1" x14ac:dyDescent="0.2">
      <c r="A1" s="95"/>
    </row>
    <row r="2" spans="1:34" x14ac:dyDescent="0.2">
      <c r="A2" s="34"/>
      <c r="B2" s="34"/>
      <c r="C2" s="34"/>
      <c r="D2" s="34"/>
      <c r="E2" s="34"/>
      <c r="F2" s="34"/>
      <c r="G2" s="34"/>
      <c r="H2" s="34"/>
      <c r="I2" s="34"/>
      <c r="J2" s="34"/>
      <c r="K2" s="35"/>
      <c r="L2" s="35"/>
      <c r="M2" s="184"/>
      <c r="N2" s="184"/>
      <c r="O2" s="34"/>
      <c r="P2" s="35"/>
      <c r="Q2" s="35"/>
      <c r="R2" s="35"/>
      <c r="S2" s="35"/>
      <c r="T2" s="35"/>
      <c r="U2" s="35"/>
      <c r="V2" s="35"/>
      <c r="W2" s="35"/>
      <c r="X2" s="35"/>
      <c r="Y2" s="415"/>
      <c r="Z2" s="415"/>
      <c r="AA2" s="415"/>
      <c r="AB2" s="415"/>
      <c r="AC2" s="415"/>
      <c r="AD2" s="415"/>
      <c r="AE2" s="415"/>
      <c r="AF2" s="415"/>
    </row>
    <row r="3" spans="1:34" s="6" customFormat="1" ht="37.5" customHeight="1" x14ac:dyDescent="0.2">
      <c r="A3" s="359" t="s">
        <v>91</v>
      </c>
      <c r="B3" s="295"/>
      <c r="C3" s="30"/>
      <c r="D3" s="416" t="s">
        <v>58</v>
      </c>
      <c r="E3" s="418" t="s">
        <v>77</v>
      </c>
      <c r="F3" s="419"/>
      <c r="G3" s="31"/>
      <c r="H3" s="420" t="s">
        <v>90</v>
      </c>
      <c r="I3" s="421"/>
      <c r="J3" s="30"/>
      <c r="K3" s="422" t="s">
        <v>34</v>
      </c>
      <c r="L3" s="423"/>
      <c r="M3" s="319" t="s">
        <v>66</v>
      </c>
      <c r="N3" s="424" t="s">
        <v>67</v>
      </c>
      <c r="O3" s="32"/>
      <c r="P3" s="426" t="s">
        <v>64</v>
      </c>
      <c r="Q3" s="427"/>
      <c r="R3" s="427"/>
      <c r="S3" s="427"/>
      <c r="T3" s="427"/>
      <c r="U3" s="427"/>
      <c r="V3" s="427"/>
      <c r="W3" s="427"/>
      <c r="X3" s="428"/>
      <c r="Y3" s="32"/>
      <c r="Z3" s="429" t="s">
        <v>57</v>
      </c>
      <c r="AA3" s="430"/>
      <c r="AB3" s="431"/>
      <c r="AC3" s="431"/>
      <c r="AD3" s="431"/>
      <c r="AE3" s="431"/>
      <c r="AF3" s="30"/>
    </row>
    <row r="4" spans="1:34" s="6" customFormat="1" ht="38.25" x14ac:dyDescent="0.2">
      <c r="A4" s="296" t="s">
        <v>19</v>
      </c>
      <c r="B4" s="297" t="s">
        <v>42</v>
      </c>
      <c r="C4" s="16"/>
      <c r="D4" s="417"/>
      <c r="E4" s="358" t="s">
        <v>92</v>
      </c>
      <c r="F4" s="358" t="s">
        <v>93</v>
      </c>
      <c r="G4" s="15"/>
      <c r="H4" s="33" t="s">
        <v>20</v>
      </c>
      <c r="I4" s="93" t="s">
        <v>42</v>
      </c>
      <c r="J4" s="17"/>
      <c r="K4" s="124" t="s">
        <v>35</v>
      </c>
      <c r="L4" s="125" t="s">
        <v>18</v>
      </c>
      <c r="M4" s="320" t="s">
        <v>68</v>
      </c>
      <c r="N4" s="425"/>
      <c r="O4" s="28"/>
      <c r="P4" s="44" t="s">
        <v>21</v>
      </c>
      <c r="Q4" s="45" t="s">
        <v>22</v>
      </c>
      <c r="R4" s="119" t="s">
        <v>23</v>
      </c>
      <c r="S4" s="46" t="s">
        <v>24</v>
      </c>
      <c r="T4" s="45" t="s">
        <v>25</v>
      </c>
      <c r="U4" s="46" t="s">
        <v>26</v>
      </c>
      <c r="V4" s="45" t="s">
        <v>27</v>
      </c>
      <c r="W4" s="120" t="s">
        <v>28</v>
      </c>
      <c r="X4" s="47" t="s">
        <v>29</v>
      </c>
      <c r="Y4" s="28"/>
      <c r="Z4" s="5" t="s">
        <v>52</v>
      </c>
      <c r="AA4" s="5" t="s">
        <v>44</v>
      </c>
      <c r="AB4" s="17"/>
      <c r="AC4" s="5" t="s">
        <v>53</v>
      </c>
      <c r="AD4" s="5" t="s">
        <v>43</v>
      </c>
      <c r="AE4" s="5" t="s">
        <v>54</v>
      </c>
      <c r="AF4" s="17"/>
    </row>
    <row r="5" spans="1:34" s="6" customFormat="1" ht="13.5" thickBot="1" x14ac:dyDescent="0.25">
      <c r="A5" s="298"/>
      <c r="B5" s="299"/>
      <c r="C5" s="16"/>
      <c r="D5" s="15"/>
      <c r="E5" s="16"/>
      <c r="F5" s="15"/>
      <c r="G5" s="15"/>
      <c r="H5" s="17"/>
      <c r="I5" s="17"/>
      <c r="J5" s="17"/>
      <c r="K5" s="18"/>
      <c r="L5" s="19"/>
      <c r="M5" s="321"/>
      <c r="N5" s="321"/>
      <c r="O5" s="352"/>
      <c r="P5" s="24"/>
      <c r="Q5" s="20"/>
      <c r="R5" s="20"/>
      <c r="S5" s="23"/>
      <c r="T5" s="20"/>
      <c r="U5" s="23"/>
      <c r="V5" s="20"/>
      <c r="W5" s="23"/>
      <c r="X5" s="25"/>
      <c r="Y5" s="28"/>
      <c r="Z5" s="15"/>
      <c r="AA5" s="15"/>
      <c r="AB5" s="17"/>
      <c r="AC5" s="16"/>
      <c r="AD5" s="16"/>
      <c r="AE5" s="16"/>
      <c r="AF5" s="17"/>
    </row>
    <row r="6" spans="1:34" ht="21.75" customHeight="1" x14ac:dyDescent="0.2">
      <c r="A6" s="243">
        <v>159</v>
      </c>
      <c r="B6" s="240">
        <v>28</v>
      </c>
      <c r="C6" s="203"/>
      <c r="D6" s="241" t="s">
        <v>1</v>
      </c>
      <c r="E6" s="242">
        <v>9</v>
      </c>
      <c r="F6" s="242">
        <v>9</v>
      </c>
      <c r="G6" s="206"/>
      <c r="H6" s="243">
        <v>157</v>
      </c>
      <c r="I6" s="240">
        <v>28</v>
      </c>
      <c r="J6" s="209"/>
      <c r="K6" s="244">
        <f t="shared" ref="K6:K24" si="0">H6-A6</f>
        <v>-2</v>
      </c>
      <c r="L6" s="245">
        <f t="shared" ref="L6:L24" si="1">SUM(K6/A6*100)</f>
        <v>-1.257861635220126</v>
      </c>
      <c r="M6" s="322">
        <f t="shared" ref="M6:M24" si="2">SUM(A6+P6-S6-U6-X6)</f>
        <v>155</v>
      </c>
      <c r="N6" s="323">
        <f t="shared" ref="N6:N24" si="3">SUM(H6-M6)</f>
        <v>2</v>
      </c>
      <c r="O6" s="210"/>
      <c r="P6" s="246">
        <v>0</v>
      </c>
      <c r="Q6" s="246">
        <v>1</v>
      </c>
      <c r="R6" s="247"/>
      <c r="S6" s="369">
        <v>2</v>
      </c>
      <c r="T6" s="370" t="s">
        <v>75</v>
      </c>
      <c r="U6" s="371">
        <v>2</v>
      </c>
      <c r="V6" s="370" t="s">
        <v>75</v>
      </c>
      <c r="W6" s="372"/>
      <c r="X6" s="242">
        <v>0</v>
      </c>
      <c r="Y6" s="373"/>
      <c r="Z6" s="374">
        <v>76</v>
      </c>
      <c r="AA6" s="375">
        <v>24</v>
      </c>
      <c r="AB6" s="376"/>
      <c r="AC6" s="377">
        <v>0</v>
      </c>
      <c r="AD6" s="378">
        <v>10</v>
      </c>
      <c r="AE6" s="379">
        <v>56</v>
      </c>
      <c r="AF6" s="43"/>
      <c r="AH6" s="2" t="s">
        <v>0</v>
      </c>
    </row>
    <row r="7" spans="1:34" ht="21.75" customHeight="1" x14ac:dyDescent="0.2">
      <c r="A7" s="42">
        <v>381</v>
      </c>
      <c r="B7" s="59">
        <v>43</v>
      </c>
      <c r="C7" s="21"/>
      <c r="D7" s="88" t="s">
        <v>2</v>
      </c>
      <c r="E7" s="127">
        <v>16</v>
      </c>
      <c r="F7" s="127">
        <v>16</v>
      </c>
      <c r="G7" s="22"/>
      <c r="H7" s="42">
        <v>377</v>
      </c>
      <c r="I7" s="59">
        <v>43</v>
      </c>
      <c r="J7" s="43"/>
      <c r="K7" s="75">
        <f t="shared" si="0"/>
        <v>-4</v>
      </c>
      <c r="L7" s="76">
        <f t="shared" si="1"/>
        <v>-1.0498687664041995</v>
      </c>
      <c r="M7" s="324">
        <f t="shared" si="2"/>
        <v>380</v>
      </c>
      <c r="N7" s="325">
        <f t="shared" si="3"/>
        <v>-3</v>
      </c>
      <c r="O7" s="28"/>
      <c r="P7" s="7">
        <v>5</v>
      </c>
      <c r="Q7" s="7">
        <v>1</v>
      </c>
      <c r="R7" s="113"/>
      <c r="S7" s="380">
        <v>3</v>
      </c>
      <c r="T7" s="413" t="s">
        <v>75</v>
      </c>
      <c r="U7" s="382">
        <v>3</v>
      </c>
      <c r="V7" s="381" t="s">
        <v>75</v>
      </c>
      <c r="W7" s="383"/>
      <c r="X7" s="127">
        <v>0</v>
      </c>
      <c r="Y7" s="166"/>
      <c r="Z7" s="384">
        <v>71</v>
      </c>
      <c r="AA7" s="385">
        <v>21</v>
      </c>
      <c r="AB7" s="165"/>
      <c r="AC7" s="386">
        <v>62</v>
      </c>
      <c r="AD7" s="387">
        <v>17</v>
      </c>
      <c r="AE7" s="388">
        <v>54</v>
      </c>
      <c r="AF7" s="43"/>
    </row>
    <row r="8" spans="1:34" ht="21.75" customHeight="1" x14ac:dyDescent="0.2">
      <c r="A8" s="42">
        <v>221</v>
      </c>
      <c r="B8" s="59">
        <v>5</v>
      </c>
      <c r="C8" s="21"/>
      <c r="D8" s="88" t="s">
        <v>32</v>
      </c>
      <c r="E8" s="127">
        <v>8</v>
      </c>
      <c r="F8" s="127">
        <v>8</v>
      </c>
      <c r="G8" s="22"/>
      <c r="H8" s="42">
        <v>205</v>
      </c>
      <c r="I8" s="59">
        <v>5</v>
      </c>
      <c r="J8" s="43"/>
      <c r="K8" s="75">
        <f t="shared" si="0"/>
        <v>-16</v>
      </c>
      <c r="L8" s="76">
        <f t="shared" si="1"/>
        <v>-7.2398190045248878</v>
      </c>
      <c r="M8" s="324">
        <f t="shared" si="2"/>
        <v>206</v>
      </c>
      <c r="N8" s="325">
        <f t="shared" si="3"/>
        <v>-1</v>
      </c>
      <c r="O8" s="28"/>
      <c r="P8" s="7">
        <v>2</v>
      </c>
      <c r="Q8" s="7">
        <v>0</v>
      </c>
      <c r="R8" s="113"/>
      <c r="S8" s="389">
        <v>14</v>
      </c>
      <c r="T8" s="413" t="s">
        <v>75</v>
      </c>
      <c r="U8" s="382">
        <v>2</v>
      </c>
      <c r="V8" s="381" t="s">
        <v>75</v>
      </c>
      <c r="W8" s="383"/>
      <c r="X8" s="127">
        <v>1</v>
      </c>
      <c r="Y8" s="166"/>
      <c r="Z8" s="384">
        <v>72</v>
      </c>
      <c r="AA8" s="385">
        <v>23</v>
      </c>
      <c r="AB8" s="165"/>
      <c r="AC8" s="390">
        <v>61</v>
      </c>
      <c r="AD8" s="387">
        <v>26</v>
      </c>
      <c r="AE8" s="388">
        <v>75</v>
      </c>
      <c r="AF8" s="43"/>
    </row>
    <row r="9" spans="1:34" ht="21.75" customHeight="1" x14ac:dyDescent="0.2">
      <c r="A9" s="42">
        <v>128</v>
      </c>
      <c r="B9" s="59">
        <v>17</v>
      </c>
      <c r="C9" s="21"/>
      <c r="D9" s="88" t="s">
        <v>33</v>
      </c>
      <c r="E9" s="127">
        <v>9</v>
      </c>
      <c r="F9" s="127">
        <v>9</v>
      </c>
      <c r="G9" s="22"/>
      <c r="H9" s="42">
        <v>125</v>
      </c>
      <c r="I9" s="59">
        <v>17</v>
      </c>
      <c r="J9" s="43"/>
      <c r="K9" s="75">
        <f t="shared" si="0"/>
        <v>-3</v>
      </c>
      <c r="L9" s="76">
        <f t="shared" si="1"/>
        <v>-2.34375</v>
      </c>
      <c r="M9" s="324">
        <f t="shared" si="2"/>
        <v>125</v>
      </c>
      <c r="N9" s="325">
        <f t="shared" si="3"/>
        <v>0</v>
      </c>
      <c r="O9" s="28"/>
      <c r="P9" s="7">
        <v>1</v>
      </c>
      <c r="Q9" s="7">
        <v>0</v>
      </c>
      <c r="R9" s="113"/>
      <c r="S9" s="389">
        <v>2</v>
      </c>
      <c r="T9" s="413" t="s">
        <v>75</v>
      </c>
      <c r="U9" s="382">
        <v>2</v>
      </c>
      <c r="V9" s="381" t="s">
        <v>75</v>
      </c>
      <c r="W9" s="383"/>
      <c r="X9" s="127">
        <v>0</v>
      </c>
      <c r="Y9" s="166"/>
      <c r="Z9" s="384">
        <v>71</v>
      </c>
      <c r="AA9" s="385">
        <v>22</v>
      </c>
      <c r="AB9" s="165"/>
      <c r="AC9" s="386">
        <v>99</v>
      </c>
      <c r="AD9" s="391">
        <v>17</v>
      </c>
      <c r="AE9" s="392">
        <v>59</v>
      </c>
      <c r="AF9" s="43"/>
    </row>
    <row r="10" spans="1:34" ht="21.75" customHeight="1" x14ac:dyDescent="0.2">
      <c r="A10" s="42">
        <v>287</v>
      </c>
      <c r="B10" s="59">
        <v>24</v>
      </c>
      <c r="C10" s="21"/>
      <c r="D10" s="88" t="s">
        <v>3</v>
      </c>
      <c r="E10" s="127">
        <v>11</v>
      </c>
      <c r="F10" s="127">
        <v>11</v>
      </c>
      <c r="G10" s="22"/>
      <c r="H10" s="42">
        <v>280</v>
      </c>
      <c r="I10" s="59">
        <v>23</v>
      </c>
      <c r="J10" s="43"/>
      <c r="K10" s="75">
        <f t="shared" si="0"/>
        <v>-7</v>
      </c>
      <c r="L10" s="76">
        <f t="shared" si="1"/>
        <v>-2.4390243902439024</v>
      </c>
      <c r="M10" s="324">
        <f t="shared" si="2"/>
        <v>282</v>
      </c>
      <c r="N10" s="325">
        <f t="shared" si="3"/>
        <v>-2</v>
      </c>
      <c r="O10" s="28"/>
      <c r="P10" s="7">
        <v>3</v>
      </c>
      <c r="Q10" s="7">
        <v>0</v>
      </c>
      <c r="R10" s="113"/>
      <c r="S10" s="380">
        <v>4</v>
      </c>
      <c r="T10" s="413" t="s">
        <v>75</v>
      </c>
      <c r="U10" s="382">
        <v>1</v>
      </c>
      <c r="V10" s="381" t="s">
        <v>75</v>
      </c>
      <c r="W10" s="383"/>
      <c r="X10" s="127">
        <v>3</v>
      </c>
      <c r="Y10" s="166"/>
      <c r="Z10" s="384">
        <v>73</v>
      </c>
      <c r="AA10" s="385">
        <v>22</v>
      </c>
      <c r="AB10" s="165"/>
      <c r="AC10" s="386">
        <v>50</v>
      </c>
      <c r="AD10" s="387">
        <v>15</v>
      </c>
      <c r="AE10" s="388">
        <v>73</v>
      </c>
      <c r="AF10" s="43"/>
    </row>
    <row r="11" spans="1:34" ht="21.75" customHeight="1" x14ac:dyDescent="0.2">
      <c r="A11" s="42">
        <v>243</v>
      </c>
      <c r="B11" s="59">
        <v>23</v>
      </c>
      <c r="C11" s="21"/>
      <c r="D11" s="88" t="s">
        <v>4</v>
      </c>
      <c r="E11" s="127">
        <v>12</v>
      </c>
      <c r="F11" s="127">
        <v>12</v>
      </c>
      <c r="G11" s="22"/>
      <c r="H11" s="42">
        <v>240</v>
      </c>
      <c r="I11" s="59">
        <v>23</v>
      </c>
      <c r="J11" s="43"/>
      <c r="K11" s="75">
        <f t="shared" si="0"/>
        <v>-3</v>
      </c>
      <c r="L11" s="76">
        <f t="shared" si="1"/>
        <v>-1.2345679012345678</v>
      </c>
      <c r="M11" s="324">
        <f t="shared" si="2"/>
        <v>240</v>
      </c>
      <c r="N11" s="325">
        <f t="shared" si="3"/>
        <v>0</v>
      </c>
      <c r="O11" s="28"/>
      <c r="P11" s="7">
        <v>1</v>
      </c>
      <c r="Q11" s="7">
        <v>1</v>
      </c>
      <c r="R11" s="113"/>
      <c r="S11" s="389">
        <v>2</v>
      </c>
      <c r="T11" s="413" t="s">
        <v>75</v>
      </c>
      <c r="U11" s="393">
        <v>2</v>
      </c>
      <c r="V11" s="381" t="s">
        <v>75</v>
      </c>
      <c r="W11" s="383"/>
      <c r="X11" s="127">
        <v>0</v>
      </c>
      <c r="Y11" s="166"/>
      <c r="Z11" s="384">
        <v>74</v>
      </c>
      <c r="AA11" s="385">
        <v>25</v>
      </c>
      <c r="AB11" s="165"/>
      <c r="AC11" s="394">
        <v>70</v>
      </c>
      <c r="AD11" s="181">
        <v>36</v>
      </c>
      <c r="AE11" s="395">
        <v>73</v>
      </c>
      <c r="AF11" s="43"/>
    </row>
    <row r="12" spans="1:34" ht="21.75" customHeight="1" x14ac:dyDescent="0.2">
      <c r="A12" s="42">
        <v>589</v>
      </c>
      <c r="B12" s="59">
        <v>52</v>
      </c>
      <c r="C12" s="21"/>
      <c r="D12" s="88" t="s">
        <v>5</v>
      </c>
      <c r="E12" s="127">
        <v>23</v>
      </c>
      <c r="F12" s="127">
        <v>22</v>
      </c>
      <c r="G12" s="22"/>
      <c r="H12" s="42">
        <v>580</v>
      </c>
      <c r="I12" s="59">
        <v>52</v>
      </c>
      <c r="J12" s="43"/>
      <c r="K12" s="75">
        <f t="shared" si="0"/>
        <v>-9</v>
      </c>
      <c r="L12" s="76">
        <f t="shared" si="1"/>
        <v>-1.5280135823429541</v>
      </c>
      <c r="M12" s="324">
        <f t="shared" si="2"/>
        <v>580</v>
      </c>
      <c r="N12" s="325">
        <f t="shared" si="3"/>
        <v>0</v>
      </c>
      <c r="O12" s="28"/>
      <c r="P12" s="7">
        <v>7</v>
      </c>
      <c r="Q12" s="7">
        <v>5</v>
      </c>
      <c r="R12" s="113"/>
      <c r="S12" s="380">
        <v>6</v>
      </c>
      <c r="T12" s="413" t="s">
        <v>75</v>
      </c>
      <c r="U12" s="382">
        <v>7</v>
      </c>
      <c r="V12" s="381" t="s">
        <v>75</v>
      </c>
      <c r="W12" s="383"/>
      <c r="X12" s="127">
        <v>3</v>
      </c>
      <c r="Y12" s="166"/>
      <c r="Z12" s="384">
        <v>73</v>
      </c>
      <c r="AA12" s="385">
        <v>24</v>
      </c>
      <c r="AB12" s="165"/>
      <c r="AC12" s="396">
        <v>60</v>
      </c>
      <c r="AD12" s="387">
        <v>19</v>
      </c>
      <c r="AE12" s="388">
        <v>63</v>
      </c>
      <c r="AF12" s="43"/>
    </row>
    <row r="13" spans="1:34" ht="21.75" customHeight="1" x14ac:dyDescent="0.2">
      <c r="A13" s="42">
        <v>256</v>
      </c>
      <c r="B13" s="59">
        <v>21</v>
      </c>
      <c r="C13" s="21"/>
      <c r="D13" s="88" t="s">
        <v>6</v>
      </c>
      <c r="E13" s="127">
        <v>12</v>
      </c>
      <c r="F13" s="127">
        <v>12</v>
      </c>
      <c r="G13" s="22"/>
      <c r="H13" s="42">
        <v>240</v>
      </c>
      <c r="I13" s="59">
        <v>21</v>
      </c>
      <c r="J13" s="43"/>
      <c r="K13" s="75">
        <f t="shared" si="0"/>
        <v>-16</v>
      </c>
      <c r="L13" s="76">
        <f t="shared" si="1"/>
        <v>-6.25</v>
      </c>
      <c r="M13" s="324">
        <f t="shared" si="2"/>
        <v>238</v>
      </c>
      <c r="N13" s="325">
        <f t="shared" si="3"/>
        <v>2</v>
      </c>
      <c r="O13" s="28"/>
      <c r="P13" s="7">
        <v>0</v>
      </c>
      <c r="Q13" s="7">
        <v>1</v>
      </c>
      <c r="R13" s="113"/>
      <c r="S13" s="389">
        <v>14</v>
      </c>
      <c r="T13" s="413" t="s">
        <v>75</v>
      </c>
      <c r="U13" s="382">
        <v>4</v>
      </c>
      <c r="V13" s="381" t="s">
        <v>75</v>
      </c>
      <c r="W13" s="383"/>
      <c r="X13" s="127">
        <v>0</v>
      </c>
      <c r="Y13" s="166"/>
      <c r="Z13" s="384">
        <v>72</v>
      </c>
      <c r="AA13" s="385">
        <v>25</v>
      </c>
      <c r="AB13" s="165"/>
      <c r="AC13" s="386"/>
      <c r="AD13" s="387">
        <v>17</v>
      </c>
      <c r="AE13" s="388">
        <v>68</v>
      </c>
      <c r="AF13" s="43"/>
    </row>
    <row r="14" spans="1:34" ht="21.75" customHeight="1" x14ac:dyDescent="0.2">
      <c r="A14" s="42">
        <v>543</v>
      </c>
      <c r="B14" s="59">
        <v>48</v>
      </c>
      <c r="C14" s="21"/>
      <c r="D14" s="88" t="s">
        <v>7</v>
      </c>
      <c r="E14" s="127">
        <v>18</v>
      </c>
      <c r="F14" s="127">
        <v>18</v>
      </c>
      <c r="G14" s="22"/>
      <c r="H14" s="42">
        <v>529</v>
      </c>
      <c r="I14" s="59">
        <v>48</v>
      </c>
      <c r="J14" s="43"/>
      <c r="K14" s="75">
        <f t="shared" si="0"/>
        <v>-14</v>
      </c>
      <c r="L14" s="76">
        <f t="shared" si="1"/>
        <v>-2.5782688766114181</v>
      </c>
      <c r="M14" s="324">
        <f t="shared" si="2"/>
        <v>533</v>
      </c>
      <c r="N14" s="325">
        <f t="shared" si="3"/>
        <v>-4</v>
      </c>
      <c r="O14" s="28"/>
      <c r="P14" s="7">
        <v>3</v>
      </c>
      <c r="Q14" s="7">
        <v>2</v>
      </c>
      <c r="R14" s="113"/>
      <c r="S14" s="380">
        <v>1</v>
      </c>
      <c r="T14" s="413" t="s">
        <v>75</v>
      </c>
      <c r="U14" s="382">
        <v>5</v>
      </c>
      <c r="V14" s="381" t="s">
        <v>75</v>
      </c>
      <c r="W14" s="383"/>
      <c r="X14" s="127">
        <v>7</v>
      </c>
      <c r="Y14" s="166"/>
      <c r="Z14" s="384">
        <v>72</v>
      </c>
      <c r="AA14" s="385">
        <v>20</v>
      </c>
      <c r="AB14" s="165"/>
      <c r="AC14" s="386">
        <v>55</v>
      </c>
      <c r="AD14" s="181">
        <v>23</v>
      </c>
      <c r="AE14" s="395">
        <v>69</v>
      </c>
      <c r="AF14" s="43"/>
    </row>
    <row r="15" spans="1:34" ht="21.75" customHeight="1" x14ac:dyDescent="0.2">
      <c r="A15" s="42">
        <v>270</v>
      </c>
      <c r="B15" s="59">
        <v>19</v>
      </c>
      <c r="C15" s="21"/>
      <c r="D15" s="88" t="s">
        <v>8</v>
      </c>
      <c r="E15" s="127">
        <v>14</v>
      </c>
      <c r="F15" s="127">
        <v>14</v>
      </c>
      <c r="G15" s="22"/>
      <c r="H15" s="42">
        <v>263</v>
      </c>
      <c r="I15" s="59">
        <v>19</v>
      </c>
      <c r="J15" s="43"/>
      <c r="K15" s="75">
        <f t="shared" si="0"/>
        <v>-7</v>
      </c>
      <c r="L15" s="76">
        <f t="shared" si="1"/>
        <v>-2.5925925925925926</v>
      </c>
      <c r="M15" s="324">
        <f t="shared" si="2"/>
        <v>263</v>
      </c>
      <c r="N15" s="325">
        <f t="shared" si="3"/>
        <v>0</v>
      </c>
      <c r="O15" s="28"/>
      <c r="P15" s="7">
        <v>0</v>
      </c>
      <c r="Q15" s="7">
        <v>0</v>
      </c>
      <c r="R15" s="113"/>
      <c r="S15" s="389">
        <v>5</v>
      </c>
      <c r="T15" s="413" t="s">
        <v>75</v>
      </c>
      <c r="U15" s="382">
        <v>1</v>
      </c>
      <c r="V15" s="381" t="s">
        <v>75</v>
      </c>
      <c r="W15" s="383"/>
      <c r="X15" s="127">
        <v>1</v>
      </c>
      <c r="Y15" s="166"/>
      <c r="Z15" s="384">
        <v>73</v>
      </c>
      <c r="AA15" s="385">
        <v>27</v>
      </c>
      <c r="AB15" s="165"/>
      <c r="AC15" s="386" t="s">
        <v>0</v>
      </c>
      <c r="AD15" s="387">
        <v>12</v>
      </c>
      <c r="AE15" s="388">
        <v>64</v>
      </c>
      <c r="AF15" s="43"/>
    </row>
    <row r="16" spans="1:34" ht="21.75" customHeight="1" x14ac:dyDescent="0.2">
      <c r="A16" s="42">
        <v>429</v>
      </c>
      <c r="B16" s="59">
        <v>28</v>
      </c>
      <c r="C16" s="21"/>
      <c r="D16" s="88" t="s">
        <v>9</v>
      </c>
      <c r="E16" s="127">
        <v>17</v>
      </c>
      <c r="F16" s="127">
        <v>17</v>
      </c>
      <c r="G16" s="22"/>
      <c r="H16" s="42">
        <v>430</v>
      </c>
      <c r="I16" s="59">
        <v>28</v>
      </c>
      <c r="J16" s="43"/>
      <c r="K16" s="75">
        <f t="shared" si="0"/>
        <v>1</v>
      </c>
      <c r="L16" s="76">
        <f t="shared" si="1"/>
        <v>0.23310023310023309</v>
      </c>
      <c r="M16" s="324">
        <f t="shared" si="2"/>
        <v>428</v>
      </c>
      <c r="N16" s="325">
        <f t="shared" si="3"/>
        <v>2</v>
      </c>
      <c r="O16" s="28"/>
      <c r="P16" s="7">
        <v>4</v>
      </c>
      <c r="Q16" s="7">
        <v>1</v>
      </c>
      <c r="R16" s="113"/>
      <c r="S16" s="389">
        <v>1</v>
      </c>
      <c r="T16" s="413" t="s">
        <v>75</v>
      </c>
      <c r="U16" s="393">
        <v>4</v>
      </c>
      <c r="V16" s="381" t="s">
        <v>75</v>
      </c>
      <c r="W16" s="383"/>
      <c r="X16" s="127">
        <v>0</v>
      </c>
      <c r="Y16" s="166"/>
      <c r="Z16" s="384">
        <v>74</v>
      </c>
      <c r="AA16" s="385">
        <v>23</v>
      </c>
      <c r="AB16" s="165"/>
      <c r="AC16" s="386">
        <v>68</v>
      </c>
      <c r="AD16" s="387">
        <v>17</v>
      </c>
      <c r="AE16" s="388">
        <v>67</v>
      </c>
      <c r="AF16" s="43"/>
    </row>
    <row r="17" spans="1:34" ht="21.75" customHeight="1" x14ac:dyDescent="0.2">
      <c r="A17" s="42">
        <v>327</v>
      </c>
      <c r="B17" s="59">
        <v>47</v>
      </c>
      <c r="C17" s="21"/>
      <c r="D17" s="88" t="s">
        <v>10</v>
      </c>
      <c r="E17" s="127">
        <v>15</v>
      </c>
      <c r="F17" s="127">
        <v>15</v>
      </c>
      <c r="G17" s="22"/>
      <c r="H17" s="42">
        <v>313</v>
      </c>
      <c r="I17" s="59">
        <v>47</v>
      </c>
      <c r="J17" s="43"/>
      <c r="K17" s="75">
        <f t="shared" si="0"/>
        <v>-14</v>
      </c>
      <c r="L17" s="76">
        <f t="shared" si="1"/>
        <v>-4.281345565749235</v>
      </c>
      <c r="M17" s="324">
        <f t="shared" si="2"/>
        <v>313</v>
      </c>
      <c r="N17" s="325">
        <f t="shared" si="3"/>
        <v>0</v>
      </c>
      <c r="O17" s="28"/>
      <c r="P17" s="7">
        <v>2</v>
      </c>
      <c r="Q17" s="7">
        <v>1</v>
      </c>
      <c r="R17" s="113"/>
      <c r="S17" s="389">
        <v>14</v>
      </c>
      <c r="T17" s="413" t="s">
        <v>75</v>
      </c>
      <c r="U17" s="382">
        <v>2</v>
      </c>
      <c r="V17" s="381" t="s">
        <v>75</v>
      </c>
      <c r="W17" s="383"/>
      <c r="X17" s="127">
        <v>0</v>
      </c>
      <c r="Y17" s="166"/>
      <c r="Z17" s="384">
        <v>74</v>
      </c>
      <c r="AA17" s="385">
        <v>23</v>
      </c>
      <c r="AB17" s="165"/>
      <c r="AC17" s="396">
        <v>36</v>
      </c>
      <c r="AD17" s="181">
        <v>19</v>
      </c>
      <c r="AE17" s="395">
        <v>74</v>
      </c>
      <c r="AF17" s="43"/>
      <c r="AG17" s="2" t="s">
        <v>0</v>
      </c>
    </row>
    <row r="18" spans="1:34" ht="21.75" customHeight="1" x14ac:dyDescent="0.2">
      <c r="A18" s="42">
        <v>156</v>
      </c>
      <c r="B18" s="59">
        <v>26</v>
      </c>
      <c r="C18" s="21"/>
      <c r="D18" s="88" t="s">
        <v>11</v>
      </c>
      <c r="E18" s="127">
        <v>9</v>
      </c>
      <c r="F18" s="127">
        <v>9</v>
      </c>
      <c r="G18" s="22"/>
      <c r="H18" s="42">
        <v>153</v>
      </c>
      <c r="I18" s="59">
        <v>26</v>
      </c>
      <c r="J18" s="43"/>
      <c r="K18" s="75">
        <f t="shared" si="0"/>
        <v>-3</v>
      </c>
      <c r="L18" s="76">
        <f t="shared" si="1"/>
        <v>-1.9230769230769231</v>
      </c>
      <c r="M18" s="324">
        <f t="shared" si="2"/>
        <v>153</v>
      </c>
      <c r="N18" s="325">
        <f t="shared" si="3"/>
        <v>0</v>
      </c>
      <c r="O18" s="28"/>
      <c r="P18" s="7">
        <v>2</v>
      </c>
      <c r="Q18" s="7">
        <v>0</v>
      </c>
      <c r="R18" s="113"/>
      <c r="S18" s="380">
        <v>4</v>
      </c>
      <c r="T18" s="413" t="s">
        <v>75</v>
      </c>
      <c r="U18" s="382">
        <v>1</v>
      </c>
      <c r="V18" s="381" t="s">
        <v>75</v>
      </c>
      <c r="W18" s="383"/>
      <c r="X18" s="127">
        <v>0</v>
      </c>
      <c r="Y18" s="166"/>
      <c r="Z18" s="384">
        <v>72</v>
      </c>
      <c r="AA18" s="385">
        <v>22</v>
      </c>
      <c r="AB18" s="165"/>
      <c r="AC18" s="397">
        <v>44</v>
      </c>
      <c r="AD18" s="181">
        <v>14</v>
      </c>
      <c r="AE18" s="395">
        <v>59</v>
      </c>
      <c r="AF18" s="43"/>
    </row>
    <row r="19" spans="1:34" ht="21.75" customHeight="1" x14ac:dyDescent="0.2">
      <c r="A19" s="42">
        <v>351</v>
      </c>
      <c r="B19" s="59">
        <v>29</v>
      </c>
      <c r="C19" s="21"/>
      <c r="D19" s="88" t="s">
        <v>12</v>
      </c>
      <c r="E19" s="127">
        <v>14</v>
      </c>
      <c r="F19" s="127">
        <v>14</v>
      </c>
      <c r="G19" s="22"/>
      <c r="H19" s="42">
        <v>343</v>
      </c>
      <c r="I19" s="59">
        <v>29</v>
      </c>
      <c r="J19" s="43"/>
      <c r="K19" s="75">
        <f t="shared" si="0"/>
        <v>-8</v>
      </c>
      <c r="L19" s="76">
        <f t="shared" si="1"/>
        <v>-2.2792022792022792</v>
      </c>
      <c r="M19" s="324">
        <f t="shared" si="2"/>
        <v>343</v>
      </c>
      <c r="N19" s="325">
        <f t="shared" si="3"/>
        <v>0</v>
      </c>
      <c r="O19" s="28"/>
      <c r="P19" s="7">
        <v>1</v>
      </c>
      <c r="Q19" s="7">
        <v>0</v>
      </c>
      <c r="R19" s="113"/>
      <c r="S19" s="380">
        <v>5</v>
      </c>
      <c r="T19" s="413" t="s">
        <v>75</v>
      </c>
      <c r="U19" s="382">
        <v>4</v>
      </c>
      <c r="V19" s="381" t="s">
        <v>75</v>
      </c>
      <c r="W19" s="383"/>
      <c r="X19" s="127">
        <v>0</v>
      </c>
      <c r="Y19" s="166"/>
      <c r="Z19" s="384">
        <v>71</v>
      </c>
      <c r="AA19" s="385">
        <v>21</v>
      </c>
      <c r="AB19" s="165"/>
      <c r="AC19" s="394">
        <v>64</v>
      </c>
      <c r="AD19" s="181">
        <v>11</v>
      </c>
      <c r="AE19" s="395">
        <v>56</v>
      </c>
      <c r="AF19" s="43"/>
    </row>
    <row r="20" spans="1:34" ht="21.75" customHeight="1" x14ac:dyDescent="0.2">
      <c r="A20" s="42">
        <v>290</v>
      </c>
      <c r="B20" s="59">
        <v>10</v>
      </c>
      <c r="C20" s="21"/>
      <c r="D20" s="88" t="s">
        <v>13</v>
      </c>
      <c r="E20" s="127">
        <v>12</v>
      </c>
      <c r="F20" s="127">
        <v>12</v>
      </c>
      <c r="G20" s="22"/>
      <c r="H20" s="42">
        <v>277</v>
      </c>
      <c r="I20" s="59">
        <v>10</v>
      </c>
      <c r="J20" s="43"/>
      <c r="K20" s="75">
        <f t="shared" si="0"/>
        <v>-13</v>
      </c>
      <c r="L20" s="76">
        <f t="shared" si="1"/>
        <v>-4.4827586206896548</v>
      </c>
      <c r="M20" s="324">
        <f t="shared" si="2"/>
        <v>277</v>
      </c>
      <c r="N20" s="325">
        <f t="shared" si="3"/>
        <v>0</v>
      </c>
      <c r="O20" s="28"/>
      <c r="P20" s="7">
        <v>2</v>
      </c>
      <c r="Q20" s="7">
        <v>0</v>
      </c>
      <c r="R20" s="113"/>
      <c r="S20" s="380">
        <v>13</v>
      </c>
      <c r="T20" s="413" t="s">
        <v>75</v>
      </c>
      <c r="U20" s="382">
        <v>2</v>
      </c>
      <c r="V20" s="381" t="s">
        <v>75</v>
      </c>
      <c r="W20" s="383"/>
      <c r="X20" s="127">
        <v>0</v>
      </c>
      <c r="Y20" s="166"/>
      <c r="Z20" s="384">
        <v>73</v>
      </c>
      <c r="AA20" s="385">
        <v>25</v>
      </c>
      <c r="AB20" s="165"/>
      <c r="AC20" s="396">
        <v>52</v>
      </c>
      <c r="AD20" s="181">
        <v>21</v>
      </c>
      <c r="AE20" s="395">
        <v>68</v>
      </c>
      <c r="AF20" s="43"/>
    </row>
    <row r="21" spans="1:34" ht="21.75" customHeight="1" x14ac:dyDescent="0.2">
      <c r="A21" s="42">
        <v>288</v>
      </c>
      <c r="B21" s="59">
        <v>25</v>
      </c>
      <c r="C21" s="21"/>
      <c r="D21" s="88" t="s">
        <v>14</v>
      </c>
      <c r="E21" s="127">
        <v>11</v>
      </c>
      <c r="F21" s="127">
        <v>11</v>
      </c>
      <c r="G21" s="22"/>
      <c r="H21" s="42">
        <v>284</v>
      </c>
      <c r="I21" s="59">
        <v>25</v>
      </c>
      <c r="J21" s="43"/>
      <c r="K21" s="75">
        <f t="shared" si="0"/>
        <v>-4</v>
      </c>
      <c r="L21" s="76">
        <f t="shared" si="1"/>
        <v>-1.3888888888888888</v>
      </c>
      <c r="M21" s="324">
        <f t="shared" si="2"/>
        <v>285</v>
      </c>
      <c r="N21" s="325">
        <f t="shared" si="3"/>
        <v>-1</v>
      </c>
      <c r="O21" s="28"/>
      <c r="P21" s="7">
        <v>2</v>
      </c>
      <c r="Q21" s="7">
        <v>1</v>
      </c>
      <c r="R21" s="113"/>
      <c r="S21" s="380">
        <v>4</v>
      </c>
      <c r="T21" s="413" t="s">
        <v>75</v>
      </c>
      <c r="U21" s="382">
        <v>1</v>
      </c>
      <c r="V21" s="381" t="s">
        <v>75</v>
      </c>
      <c r="W21" s="383"/>
      <c r="X21" s="127">
        <v>0</v>
      </c>
      <c r="Y21" s="166"/>
      <c r="Z21" s="384">
        <v>74</v>
      </c>
      <c r="AA21" s="385">
        <v>24</v>
      </c>
      <c r="AB21" s="165"/>
      <c r="AC21" s="396">
        <v>60</v>
      </c>
      <c r="AD21" s="181">
        <v>26</v>
      </c>
      <c r="AE21" s="395">
        <v>64</v>
      </c>
      <c r="AF21" s="43"/>
    </row>
    <row r="22" spans="1:34" ht="21.75" customHeight="1" x14ac:dyDescent="0.2">
      <c r="A22" s="42">
        <v>234</v>
      </c>
      <c r="B22" s="59">
        <v>30</v>
      </c>
      <c r="C22" s="21"/>
      <c r="D22" s="88" t="s">
        <v>15</v>
      </c>
      <c r="E22" s="127">
        <v>12</v>
      </c>
      <c r="F22" s="127">
        <v>12</v>
      </c>
      <c r="G22" s="22"/>
      <c r="H22" s="42">
        <v>229</v>
      </c>
      <c r="I22" s="59">
        <v>30</v>
      </c>
      <c r="J22" s="43"/>
      <c r="K22" s="75">
        <f t="shared" si="0"/>
        <v>-5</v>
      </c>
      <c r="L22" s="76">
        <f t="shared" si="1"/>
        <v>-2.1367521367521367</v>
      </c>
      <c r="M22" s="324">
        <f t="shared" si="2"/>
        <v>229</v>
      </c>
      <c r="N22" s="325">
        <f t="shared" si="3"/>
        <v>0</v>
      </c>
      <c r="O22" s="28"/>
      <c r="P22" s="7">
        <v>1</v>
      </c>
      <c r="Q22" s="7">
        <v>2</v>
      </c>
      <c r="R22" s="113"/>
      <c r="S22" s="380">
        <v>4</v>
      </c>
      <c r="T22" s="413" t="s">
        <v>75</v>
      </c>
      <c r="U22" s="382">
        <v>2</v>
      </c>
      <c r="V22" s="381" t="s">
        <v>75</v>
      </c>
      <c r="W22" s="383"/>
      <c r="X22" s="127">
        <v>0</v>
      </c>
      <c r="Y22" s="166"/>
      <c r="Z22" s="384">
        <v>75</v>
      </c>
      <c r="AA22" s="385">
        <v>25</v>
      </c>
      <c r="AB22" s="165"/>
      <c r="AC22" s="396">
        <v>85</v>
      </c>
      <c r="AD22" s="381">
        <v>13</v>
      </c>
      <c r="AE22" s="398">
        <v>62</v>
      </c>
      <c r="AF22" s="43"/>
      <c r="AH22" s="182" t="s">
        <v>0</v>
      </c>
    </row>
    <row r="23" spans="1:34" ht="21.75" customHeight="1" x14ac:dyDescent="0.2">
      <c r="A23" s="42">
        <v>675</v>
      </c>
      <c r="B23" s="59">
        <v>64</v>
      </c>
      <c r="C23" s="21"/>
      <c r="D23" s="88" t="s">
        <v>16</v>
      </c>
      <c r="E23" s="127">
        <v>22</v>
      </c>
      <c r="F23" s="127">
        <v>22</v>
      </c>
      <c r="G23" s="22"/>
      <c r="H23" s="42">
        <v>664</v>
      </c>
      <c r="I23" s="59">
        <v>64</v>
      </c>
      <c r="J23" s="43"/>
      <c r="K23" s="75">
        <f t="shared" si="0"/>
        <v>-11</v>
      </c>
      <c r="L23" s="76">
        <f t="shared" si="1"/>
        <v>-1.6296296296296295</v>
      </c>
      <c r="M23" s="324">
        <f t="shared" si="2"/>
        <v>665</v>
      </c>
      <c r="N23" s="325">
        <f t="shared" si="3"/>
        <v>-1</v>
      </c>
      <c r="O23" s="28"/>
      <c r="P23" s="7">
        <v>7</v>
      </c>
      <c r="Q23" s="7">
        <v>5</v>
      </c>
      <c r="R23" s="113"/>
      <c r="S23" s="380">
        <v>6</v>
      </c>
      <c r="T23" s="413" t="s">
        <v>75</v>
      </c>
      <c r="U23" s="382">
        <v>10</v>
      </c>
      <c r="V23" s="381" t="s">
        <v>75</v>
      </c>
      <c r="W23" s="383"/>
      <c r="X23" s="127">
        <v>1</v>
      </c>
      <c r="Y23" s="166"/>
      <c r="Z23" s="384">
        <v>70</v>
      </c>
      <c r="AA23" s="385">
        <v>19</v>
      </c>
      <c r="AB23" s="165"/>
      <c r="AC23" s="396">
        <v>51</v>
      </c>
      <c r="AD23" s="181">
        <v>7</v>
      </c>
      <c r="AE23" s="395">
        <v>63</v>
      </c>
      <c r="AF23" s="43"/>
    </row>
    <row r="24" spans="1:34" ht="21.75" customHeight="1" x14ac:dyDescent="0.2">
      <c r="A24" s="192">
        <v>125</v>
      </c>
      <c r="B24" s="193">
        <v>20</v>
      </c>
      <c r="C24" s="21"/>
      <c r="D24" s="194" t="s">
        <v>17</v>
      </c>
      <c r="E24" s="195">
        <v>7</v>
      </c>
      <c r="F24" s="195">
        <v>7</v>
      </c>
      <c r="G24" s="22"/>
      <c r="H24" s="192">
        <v>111</v>
      </c>
      <c r="I24" s="193">
        <v>20</v>
      </c>
      <c r="J24" s="43"/>
      <c r="K24" s="289">
        <f t="shared" si="0"/>
        <v>-14</v>
      </c>
      <c r="L24" s="290">
        <f t="shared" si="1"/>
        <v>-11.200000000000001</v>
      </c>
      <c r="M24" s="326">
        <f t="shared" si="2"/>
        <v>111</v>
      </c>
      <c r="N24" s="327">
        <f t="shared" si="3"/>
        <v>0</v>
      </c>
      <c r="O24" s="28"/>
      <c r="P24" s="196">
        <v>1</v>
      </c>
      <c r="Q24" s="294">
        <v>0</v>
      </c>
      <c r="R24" s="197"/>
      <c r="S24" s="399">
        <v>11</v>
      </c>
      <c r="T24" s="400" t="s">
        <v>75</v>
      </c>
      <c r="U24" s="401">
        <v>2</v>
      </c>
      <c r="V24" s="400" t="s">
        <v>75</v>
      </c>
      <c r="W24" s="402"/>
      <c r="X24" s="195">
        <v>2</v>
      </c>
      <c r="Y24" s="166"/>
      <c r="Z24" s="403">
        <v>71</v>
      </c>
      <c r="AA24" s="404">
        <v>22</v>
      </c>
      <c r="AB24" s="165"/>
      <c r="AC24" s="405">
        <v>33</v>
      </c>
      <c r="AD24" s="406">
        <v>10</v>
      </c>
      <c r="AE24" s="407">
        <v>72</v>
      </c>
      <c r="AF24" s="43"/>
    </row>
    <row r="25" spans="1:34" s="11" customFormat="1" ht="5.25" customHeight="1" x14ac:dyDescent="0.2">
      <c r="A25" s="71"/>
      <c r="B25" s="65"/>
      <c r="C25" s="72"/>
      <c r="D25" s="73"/>
      <c r="E25" s="123"/>
      <c r="F25" s="123"/>
      <c r="G25" s="73"/>
      <c r="H25" s="71"/>
      <c r="I25" s="65"/>
      <c r="J25" s="65"/>
      <c r="K25" s="62"/>
      <c r="L25" s="63"/>
      <c r="M25" s="328"/>
      <c r="N25" s="328"/>
      <c r="O25" s="351"/>
      <c r="P25" s="64"/>
      <c r="Q25" s="64"/>
      <c r="R25" s="114"/>
      <c r="S25" s="65"/>
      <c r="T25" s="64"/>
      <c r="U25" s="66"/>
      <c r="V25" s="64"/>
      <c r="W25" s="114"/>
      <c r="X25" s="64"/>
      <c r="Y25" s="351"/>
      <c r="Z25" s="65"/>
      <c r="AA25" s="63"/>
      <c r="AB25" s="65"/>
      <c r="AC25" s="64"/>
      <c r="AD25" s="64"/>
      <c r="AE25" s="222"/>
      <c r="AF25" s="65"/>
    </row>
    <row r="26" spans="1:34" ht="30" customHeight="1" x14ac:dyDescent="0.2">
      <c r="A26" s="50">
        <v>0</v>
      </c>
      <c r="B26" s="304">
        <v>0</v>
      </c>
      <c r="C26" s="21"/>
      <c r="D26" s="83" t="s">
        <v>72</v>
      </c>
      <c r="E26" s="128">
        <v>3</v>
      </c>
      <c r="F26" s="128">
        <v>3</v>
      </c>
      <c r="G26" s="22"/>
      <c r="H26" s="50">
        <v>0</v>
      </c>
      <c r="I26" s="69">
        <v>0</v>
      </c>
      <c r="J26" s="43"/>
      <c r="K26" s="84">
        <f>H26-A26</f>
        <v>0</v>
      </c>
      <c r="L26" s="85" t="e">
        <f>SUM(K26/A26*100)</f>
        <v>#DIV/0!</v>
      </c>
      <c r="M26" s="329">
        <f>SUM(A26+P26-S26-U26-X26)</f>
        <v>0</v>
      </c>
      <c r="N26" s="330">
        <f>SUM(H26-M26)</f>
        <v>0</v>
      </c>
      <c r="O26" s="352"/>
      <c r="P26" s="89">
        <v>0</v>
      </c>
      <c r="Q26" s="52">
        <v>0</v>
      </c>
      <c r="R26" s="115"/>
      <c r="S26" s="90">
        <v>0</v>
      </c>
      <c r="T26" s="133" t="s">
        <v>75</v>
      </c>
      <c r="U26" s="91">
        <v>0</v>
      </c>
      <c r="V26" s="133" t="s">
        <v>75</v>
      </c>
      <c r="W26" s="116"/>
      <c r="X26" s="92">
        <v>0</v>
      </c>
      <c r="Y26" s="352"/>
      <c r="Z26" s="70">
        <v>0</v>
      </c>
      <c r="AA26" s="94">
        <v>0</v>
      </c>
      <c r="AB26" s="43"/>
      <c r="AC26" s="99">
        <v>0</v>
      </c>
      <c r="AD26" s="133">
        <v>0</v>
      </c>
      <c r="AE26" s="223">
        <v>0</v>
      </c>
      <c r="AF26" s="43"/>
    </row>
    <row r="27" spans="1:34" s="11" customFormat="1" ht="6.75" customHeight="1" x14ac:dyDescent="0.2">
      <c r="A27" s="71"/>
      <c r="B27" s="65"/>
      <c r="C27" s="72"/>
      <c r="D27" s="73"/>
      <c r="E27" s="123"/>
      <c r="F27" s="123"/>
      <c r="G27" s="73"/>
      <c r="H27" s="71"/>
      <c r="I27" s="65"/>
      <c r="J27" s="65"/>
      <c r="K27" s="62"/>
      <c r="L27" s="63"/>
      <c r="M27" s="328"/>
      <c r="N27" s="328"/>
      <c r="O27" s="351"/>
      <c r="P27" s="64" t="s">
        <v>0</v>
      </c>
      <c r="Q27" s="64"/>
      <c r="R27" s="114"/>
      <c r="S27" s="65"/>
      <c r="T27" s="64"/>
      <c r="U27" s="66"/>
      <c r="V27" s="64"/>
      <c r="W27" s="114"/>
      <c r="X27" s="64"/>
      <c r="Y27" s="351"/>
      <c r="Z27" s="65"/>
      <c r="AA27" s="63"/>
      <c r="AB27" s="65"/>
      <c r="AC27" s="64"/>
      <c r="AD27" s="64"/>
      <c r="AE27" s="222"/>
      <c r="AF27" s="65"/>
    </row>
    <row r="28" spans="1:34" s="176" customFormat="1" ht="27.75" customHeight="1" x14ac:dyDescent="0.2">
      <c r="A28" s="162">
        <v>37</v>
      </c>
      <c r="B28" s="304">
        <v>12</v>
      </c>
      <c r="C28" s="164"/>
      <c r="D28" s="83" t="s">
        <v>62</v>
      </c>
      <c r="E28" s="128">
        <v>2</v>
      </c>
      <c r="F28" s="128">
        <v>2</v>
      </c>
      <c r="G28" s="22"/>
      <c r="H28" s="162">
        <v>37</v>
      </c>
      <c r="I28" s="163">
        <v>12</v>
      </c>
      <c r="J28" s="165"/>
      <c r="K28" s="84">
        <f>H28-A28</f>
        <v>0</v>
      </c>
      <c r="L28" s="85">
        <f>SUM(K28/A28*100)</f>
        <v>0</v>
      </c>
      <c r="M28" s="329">
        <f>SUM(A28+P28-S28-U28-X28)</f>
        <v>37</v>
      </c>
      <c r="N28" s="330">
        <f>SUM(H28-M28)</f>
        <v>0</v>
      </c>
      <c r="O28" s="353"/>
      <c r="P28" s="167">
        <v>0</v>
      </c>
      <c r="Q28" s="168">
        <v>0</v>
      </c>
      <c r="R28" s="169"/>
      <c r="S28" s="170">
        <v>0</v>
      </c>
      <c r="T28" s="175" t="s">
        <v>75</v>
      </c>
      <c r="U28" s="171">
        <v>0</v>
      </c>
      <c r="V28" s="175" t="s">
        <v>75</v>
      </c>
      <c r="W28" s="172"/>
      <c r="X28" s="128">
        <v>0</v>
      </c>
      <c r="Y28" s="353"/>
      <c r="Z28" s="173">
        <v>78</v>
      </c>
      <c r="AA28" s="163">
        <v>32</v>
      </c>
      <c r="AB28" s="165"/>
      <c r="AC28" s="174">
        <v>0</v>
      </c>
      <c r="AD28" s="175">
        <v>0</v>
      </c>
      <c r="AE28" s="228">
        <v>0</v>
      </c>
      <c r="AF28" s="165"/>
    </row>
    <row r="29" spans="1:34" s="11" customFormat="1" ht="6.75" customHeight="1" x14ac:dyDescent="0.2">
      <c r="A29" s="71"/>
      <c r="B29" s="65"/>
      <c r="C29" s="72"/>
      <c r="D29" s="73"/>
      <c r="E29" s="123"/>
      <c r="F29" s="123"/>
      <c r="G29" s="73"/>
      <c r="H29" s="71"/>
      <c r="I29" s="65"/>
      <c r="J29" s="65"/>
      <c r="K29" s="62"/>
      <c r="L29" s="63"/>
      <c r="M29" s="328"/>
      <c r="N29" s="328"/>
      <c r="O29" s="354"/>
      <c r="P29" s="64"/>
      <c r="Q29" s="64"/>
      <c r="R29" s="114"/>
      <c r="S29" s="65"/>
      <c r="T29" s="64"/>
      <c r="U29" s="66"/>
      <c r="V29" s="64"/>
      <c r="W29" s="114"/>
      <c r="X29" s="64"/>
      <c r="Y29" s="354"/>
      <c r="Z29" s="65"/>
      <c r="AA29" s="63"/>
      <c r="AB29" s="356"/>
      <c r="AC29" s="64"/>
      <c r="AD29" s="64" t="s">
        <v>0</v>
      </c>
      <c r="AE29" s="222"/>
      <c r="AF29" s="65"/>
    </row>
    <row r="30" spans="1:34" s="11" customFormat="1" ht="30.75" customHeight="1" thickBot="1" x14ac:dyDescent="0.25">
      <c r="A30" s="279">
        <f>SUM(A6:A28)</f>
        <v>5989</v>
      </c>
      <c r="B30" s="279">
        <f>SUM(B28:B29,B26,B6:B24)</f>
        <v>571</v>
      </c>
      <c r="C30" s="232"/>
      <c r="D30" s="233" t="s">
        <v>55</v>
      </c>
      <c r="E30" s="279">
        <f>SUM(E28:E29,E26,E6:E24)</f>
        <v>256</v>
      </c>
      <c r="F30" s="279">
        <f>SUM(F28,F26,F6:F24)</f>
        <v>255</v>
      </c>
      <c r="G30" s="234"/>
      <c r="H30" s="279">
        <f>SUM(H6:H28)</f>
        <v>5837</v>
      </c>
      <c r="I30" s="279">
        <f>SUM(I28:I29,I26,I6:I24)</f>
        <v>570</v>
      </c>
      <c r="J30" s="235"/>
      <c r="K30" s="360">
        <f>SUM(K28:K29,K26,K6:K24)</f>
        <v>-152</v>
      </c>
      <c r="L30" s="364">
        <f>SUM(K30/A30*100)</f>
        <v>-2.5379863082317584</v>
      </c>
      <c r="M30" s="331">
        <f>SUM(M28:M29,M26,M6:M24)</f>
        <v>5843</v>
      </c>
      <c r="N30" s="355">
        <f>SUM(N28:N29,N26,N6:N24)</f>
        <v>-6</v>
      </c>
      <c r="O30" s="347"/>
      <c r="P30" s="348">
        <f>SUM(P28:P29,P26,P6:P24)</f>
        <v>44</v>
      </c>
      <c r="Q30" s="348">
        <f>SUM(Q28:Q29,Q26,Q6:Q24)</f>
        <v>21</v>
      </c>
      <c r="R30" s="265"/>
      <c r="S30" s="348">
        <f>SUM(S28:S29,S26,S6:S24)</f>
        <v>115</v>
      </c>
      <c r="T30" s="348">
        <f>SUM(T28:T29,T26,T6:T24)</f>
        <v>0</v>
      </c>
      <c r="U30" s="348">
        <f>SUM(U28:U29,U26,U6:U24)</f>
        <v>57</v>
      </c>
      <c r="V30" s="348">
        <f>SUM(V28:V29,V26,V6:V24)</f>
        <v>0</v>
      </c>
      <c r="W30" s="265"/>
      <c r="X30" s="348">
        <f>SUM(X28:X29,X26,X6:X24)</f>
        <v>18</v>
      </c>
      <c r="Y30" s="347"/>
      <c r="Z30" s="349">
        <v>73</v>
      </c>
      <c r="AA30" s="349">
        <v>23</v>
      </c>
      <c r="AB30" s="357"/>
      <c r="AC30" s="349">
        <v>57</v>
      </c>
      <c r="AD30" s="349">
        <v>17</v>
      </c>
      <c r="AE30" s="350">
        <v>68</v>
      </c>
      <c r="AF30" s="56"/>
      <c r="AH30" s="11" t="s">
        <v>0</v>
      </c>
    </row>
    <row r="31" spans="1:34" s="11" customFormat="1" ht="19.5" customHeight="1" thickBot="1" x14ac:dyDescent="0.25">
      <c r="A31" s="71"/>
      <c r="B31" s="65"/>
      <c r="C31" s="72"/>
      <c r="D31" s="73"/>
      <c r="E31" s="123"/>
      <c r="F31" s="123"/>
      <c r="G31" s="73"/>
      <c r="H31" s="71"/>
      <c r="I31" s="65"/>
      <c r="J31" s="65"/>
      <c r="K31" s="62"/>
      <c r="L31" s="63"/>
      <c r="M31" s="328"/>
      <c r="N31" s="328"/>
      <c r="O31" s="74"/>
      <c r="P31" s="64"/>
      <c r="Q31" s="64"/>
      <c r="R31" s="114"/>
      <c r="S31" s="65"/>
      <c r="T31" s="64"/>
      <c r="U31" s="66"/>
      <c r="V31" s="64"/>
      <c r="W31" s="114"/>
      <c r="X31" s="64"/>
      <c r="Y31" s="74"/>
      <c r="Z31" s="65"/>
      <c r="AA31" s="63"/>
      <c r="AB31" s="65"/>
      <c r="AC31" s="64"/>
      <c r="AD31" s="64"/>
      <c r="AE31" s="64"/>
      <c r="AF31" s="65"/>
    </row>
    <row r="32" spans="1:34" ht="21.75" customHeight="1" x14ac:dyDescent="0.2">
      <c r="A32" s="243">
        <v>377</v>
      </c>
      <c r="B32" s="240">
        <v>23</v>
      </c>
      <c r="C32" s="203"/>
      <c r="D32" s="241" t="s">
        <v>36</v>
      </c>
      <c r="E32" s="242">
        <v>13</v>
      </c>
      <c r="F32" s="127">
        <v>13</v>
      </c>
      <c r="G32" s="206"/>
      <c r="H32" s="243">
        <v>377</v>
      </c>
      <c r="I32" s="240">
        <v>17</v>
      </c>
      <c r="J32" s="209"/>
      <c r="K32" s="244">
        <f>H32-A32</f>
        <v>0</v>
      </c>
      <c r="L32" s="245">
        <f>SUM(K32/A32*100)</f>
        <v>0</v>
      </c>
      <c r="M32" s="332">
        <f>SUM(A32+P32-S32-U32-X32)</f>
        <v>376</v>
      </c>
      <c r="N32" s="323">
        <f>SUM(H32-M32)</f>
        <v>1</v>
      </c>
      <c r="O32" s="210"/>
      <c r="P32" s="246">
        <v>9</v>
      </c>
      <c r="Q32" s="246">
        <v>0</v>
      </c>
      <c r="R32" s="247"/>
      <c r="S32" s="248">
        <v>6</v>
      </c>
      <c r="T32" s="293" t="s">
        <v>75</v>
      </c>
      <c r="U32" s="249">
        <v>4</v>
      </c>
      <c r="V32" s="293" t="s">
        <v>75</v>
      </c>
      <c r="W32" s="250"/>
      <c r="X32" s="251">
        <v>0</v>
      </c>
      <c r="Y32" s="210"/>
      <c r="Z32" s="252">
        <v>71</v>
      </c>
      <c r="AA32" s="240">
        <v>15</v>
      </c>
      <c r="AB32" s="209"/>
      <c r="AC32" s="253">
        <v>47</v>
      </c>
      <c r="AD32" s="246">
        <v>6</v>
      </c>
      <c r="AE32" s="254">
        <v>71</v>
      </c>
      <c r="AF32" s="43"/>
    </row>
    <row r="33" spans="1:32" ht="21.75" customHeight="1" x14ac:dyDescent="0.2">
      <c r="A33" s="42">
        <v>357</v>
      </c>
      <c r="B33" s="59">
        <v>12</v>
      </c>
      <c r="C33" s="21"/>
      <c r="D33" s="88" t="s">
        <v>37</v>
      </c>
      <c r="E33" s="127">
        <v>14</v>
      </c>
      <c r="F33" s="127">
        <v>14</v>
      </c>
      <c r="G33" s="22"/>
      <c r="H33" s="42">
        <v>341</v>
      </c>
      <c r="I33" s="59">
        <v>12</v>
      </c>
      <c r="J33" s="43"/>
      <c r="K33" s="75">
        <f>H33-A33</f>
        <v>-16</v>
      </c>
      <c r="L33" s="76">
        <f>SUM(K33/A33*100)</f>
        <v>-4.4817927170868348</v>
      </c>
      <c r="M33" s="333">
        <f>SUM(A33+P33-S33-U33-X33)</f>
        <v>341</v>
      </c>
      <c r="N33" s="325">
        <f>SUM(H33-M33)</f>
        <v>0</v>
      </c>
      <c r="O33" s="28"/>
      <c r="P33" s="7">
        <v>2</v>
      </c>
      <c r="Q33" s="7">
        <v>0</v>
      </c>
      <c r="R33" s="113"/>
      <c r="S33" s="40">
        <v>18</v>
      </c>
      <c r="T33" s="132" t="s">
        <v>75</v>
      </c>
      <c r="U33" s="41">
        <v>0</v>
      </c>
      <c r="V33" s="132" t="s">
        <v>75</v>
      </c>
      <c r="W33" s="118"/>
      <c r="X33" s="39">
        <v>0</v>
      </c>
      <c r="Y33" s="28"/>
      <c r="Z33" s="255">
        <v>74</v>
      </c>
      <c r="AA33" s="59">
        <v>17</v>
      </c>
      <c r="AB33" s="43"/>
      <c r="AC33" s="98">
        <v>76</v>
      </c>
      <c r="AD33" s="7">
        <v>18</v>
      </c>
      <c r="AE33" s="226">
        <v>76</v>
      </c>
      <c r="AF33" s="43"/>
    </row>
    <row r="34" spans="1:32" ht="21.75" customHeight="1" x14ac:dyDescent="0.2">
      <c r="A34" s="42">
        <v>77</v>
      </c>
      <c r="B34" s="59">
        <v>8</v>
      </c>
      <c r="C34" s="21"/>
      <c r="D34" s="88" t="s">
        <v>38</v>
      </c>
      <c r="E34" s="127">
        <v>4</v>
      </c>
      <c r="F34" s="127">
        <v>4</v>
      </c>
      <c r="G34" s="22"/>
      <c r="H34" s="42">
        <v>77</v>
      </c>
      <c r="I34" s="59">
        <v>8</v>
      </c>
      <c r="J34" s="43"/>
      <c r="K34" s="75">
        <f>H34-A34</f>
        <v>0</v>
      </c>
      <c r="L34" s="76">
        <f>SUM(K34/A34*100)</f>
        <v>0</v>
      </c>
      <c r="M34" s="333">
        <f>SUM(A34+P34-S34-U34-X34)</f>
        <v>77</v>
      </c>
      <c r="N34" s="325">
        <f>SUM(H34-M34)</f>
        <v>0</v>
      </c>
      <c r="O34" s="28"/>
      <c r="P34" s="7">
        <v>0</v>
      </c>
      <c r="Q34" s="132">
        <v>0</v>
      </c>
      <c r="R34" s="113"/>
      <c r="S34" s="40">
        <v>0</v>
      </c>
      <c r="T34" s="132" t="s">
        <v>75</v>
      </c>
      <c r="U34" s="41">
        <v>0</v>
      </c>
      <c r="V34" s="132" t="s">
        <v>75</v>
      </c>
      <c r="W34" s="118"/>
      <c r="X34" s="39">
        <v>0</v>
      </c>
      <c r="Y34" s="28"/>
      <c r="Z34" s="255">
        <v>73</v>
      </c>
      <c r="AA34" s="59">
        <v>19</v>
      </c>
      <c r="AB34" s="43"/>
      <c r="AC34" s="130">
        <v>54</v>
      </c>
      <c r="AD34" s="7">
        <v>17</v>
      </c>
      <c r="AE34" s="226">
        <v>80</v>
      </c>
      <c r="AF34" s="43"/>
    </row>
    <row r="35" spans="1:32" ht="21.75" customHeight="1" x14ac:dyDescent="0.2">
      <c r="A35" s="42">
        <v>12</v>
      </c>
      <c r="B35" s="59">
        <v>0</v>
      </c>
      <c r="C35" s="21"/>
      <c r="D35" s="88" t="s">
        <v>59</v>
      </c>
      <c r="E35" s="127">
        <v>1</v>
      </c>
      <c r="F35" s="127">
        <v>1</v>
      </c>
      <c r="G35" s="22"/>
      <c r="H35" s="42">
        <v>12</v>
      </c>
      <c r="I35" s="59">
        <v>0</v>
      </c>
      <c r="J35" s="43"/>
      <c r="K35" s="75">
        <f>H35-A35</f>
        <v>0</v>
      </c>
      <c r="L35" s="76">
        <f>SUM(K35/A35*100)</f>
        <v>0</v>
      </c>
      <c r="M35" s="333">
        <f>SUM(A35+P35-S35-U35-X35)</f>
        <v>12</v>
      </c>
      <c r="N35" s="325">
        <v>0</v>
      </c>
      <c r="O35" s="28"/>
      <c r="P35" s="7">
        <v>3</v>
      </c>
      <c r="Q35" s="132">
        <v>0</v>
      </c>
      <c r="R35" s="113"/>
      <c r="S35" s="40">
        <v>3</v>
      </c>
      <c r="T35" s="132" t="s">
        <v>75</v>
      </c>
      <c r="U35" s="41">
        <v>0</v>
      </c>
      <c r="V35" s="132" t="s">
        <v>75</v>
      </c>
      <c r="W35" s="118"/>
      <c r="X35" s="39">
        <v>0</v>
      </c>
      <c r="Y35" s="28"/>
      <c r="Z35" s="68">
        <v>76</v>
      </c>
      <c r="AA35" s="59">
        <v>7</v>
      </c>
      <c r="AB35" s="43"/>
      <c r="AC35" s="130">
        <v>0</v>
      </c>
      <c r="AD35" s="132">
        <v>0</v>
      </c>
      <c r="AE35" s="256">
        <v>0</v>
      </c>
      <c r="AF35" s="43"/>
    </row>
    <row r="36" spans="1:32" s="11" customFormat="1" ht="21.75" customHeight="1" thickBot="1" x14ac:dyDescent="0.25">
      <c r="A36" s="261">
        <f>SUM(A32:A35)</f>
        <v>823</v>
      </c>
      <c r="B36" s="258">
        <f>SUM(B32:B35)</f>
        <v>43</v>
      </c>
      <c r="C36" s="232"/>
      <c r="D36" s="259" t="s">
        <v>56</v>
      </c>
      <c r="E36" s="260">
        <f>SUM(E32:E35)</f>
        <v>32</v>
      </c>
      <c r="F36" s="260">
        <f>SUM(F32:F35)</f>
        <v>32</v>
      </c>
      <c r="G36" s="234"/>
      <c r="H36" s="261">
        <f>SUM(H32:H35)</f>
        <v>807</v>
      </c>
      <c r="I36" s="258">
        <f>SUM(I32:I35)</f>
        <v>37</v>
      </c>
      <c r="J36" s="235"/>
      <c r="K36" s="363">
        <f>SUM(K32:K35)</f>
        <v>-16</v>
      </c>
      <c r="L36" s="364">
        <f>SUM(K36/A36*100)</f>
        <v>-1.9441069258809234</v>
      </c>
      <c r="M36" s="334">
        <f>SUM(M32:M35)</f>
        <v>806</v>
      </c>
      <c r="N36" s="335">
        <f>SUM(H36-M36)</f>
        <v>1</v>
      </c>
      <c r="O36" s="236"/>
      <c r="P36" s="264">
        <f>SUM(P32:P35)</f>
        <v>14</v>
      </c>
      <c r="Q36" s="264">
        <f>SUM(Q32:Q35)</f>
        <v>0</v>
      </c>
      <c r="R36" s="265"/>
      <c r="S36" s="264">
        <f>SUM(S32:S35)</f>
        <v>27</v>
      </c>
      <c r="T36" s="264">
        <f>SUM(T32:T35)</f>
        <v>0</v>
      </c>
      <c r="U36" s="264">
        <f>SUM(U32:U35)</f>
        <v>4</v>
      </c>
      <c r="V36" s="264">
        <f>SUM(V32:V35)</f>
        <v>0</v>
      </c>
      <c r="W36" s="265"/>
      <c r="X36" s="258">
        <f>SUM(X32:X35)</f>
        <v>0</v>
      </c>
      <c r="Y36" s="236"/>
      <c r="Z36" s="266">
        <v>73</v>
      </c>
      <c r="AA36" s="267">
        <v>16</v>
      </c>
      <c r="AB36" s="235"/>
      <c r="AC36" s="266">
        <v>53</v>
      </c>
      <c r="AD36" s="268">
        <v>15</v>
      </c>
      <c r="AE36" s="269">
        <v>76</v>
      </c>
      <c r="AF36" s="56"/>
    </row>
    <row r="37" spans="1:32" s="11" customFormat="1" ht="20.25" customHeight="1" thickBot="1" x14ac:dyDescent="0.25">
      <c r="A37" s="71"/>
      <c r="B37" s="65"/>
      <c r="C37" s="72"/>
      <c r="D37" s="73"/>
      <c r="E37" s="123"/>
      <c r="F37" s="123"/>
      <c r="G37" s="73"/>
      <c r="H37" s="71"/>
      <c r="I37" s="65"/>
      <c r="J37" s="65"/>
      <c r="K37" s="62"/>
      <c r="L37" s="63"/>
      <c r="M37" s="328"/>
      <c r="N37" s="328"/>
      <c r="O37" s="74"/>
      <c r="P37" s="64"/>
      <c r="Q37" s="64"/>
      <c r="R37" s="114"/>
      <c r="S37" s="65"/>
      <c r="T37" s="64"/>
      <c r="U37" s="66"/>
      <c r="V37" s="64"/>
      <c r="W37" s="114"/>
      <c r="X37" s="64"/>
      <c r="Y37" s="74"/>
      <c r="Z37" s="65"/>
      <c r="AA37" s="63"/>
      <c r="AB37" s="65"/>
      <c r="AC37" s="64"/>
      <c r="AD37" s="64"/>
      <c r="AE37" s="64"/>
      <c r="AF37" s="65"/>
    </row>
    <row r="38" spans="1:32" ht="32.25" customHeight="1" x14ac:dyDescent="0.2">
      <c r="A38" s="207">
        <v>95</v>
      </c>
      <c r="B38" s="208">
        <v>1</v>
      </c>
      <c r="C38" s="203"/>
      <c r="D38" s="204" t="s">
        <v>69</v>
      </c>
      <c r="E38" s="316">
        <v>3</v>
      </c>
      <c r="F38" s="205">
        <v>3</v>
      </c>
      <c r="G38" s="206"/>
      <c r="H38" s="207">
        <v>74</v>
      </c>
      <c r="I38" s="208">
        <v>1</v>
      </c>
      <c r="J38" s="209"/>
      <c r="K38" s="287">
        <f>H38-A38</f>
        <v>-21</v>
      </c>
      <c r="L38" s="288">
        <f>SUM(K38/A38*100)</f>
        <v>-22.105263157894736</v>
      </c>
      <c r="M38" s="336">
        <f>SUM(A38+P38-S38-U38-X38)</f>
        <v>74</v>
      </c>
      <c r="N38" s="337">
        <f>SUM(H38-M38)</f>
        <v>0</v>
      </c>
      <c r="O38" s="210"/>
      <c r="P38" s="211">
        <v>0</v>
      </c>
      <c r="Q38" s="212">
        <v>0</v>
      </c>
      <c r="R38" s="213"/>
      <c r="S38" s="214">
        <v>21</v>
      </c>
      <c r="T38" s="220" t="s">
        <v>75</v>
      </c>
      <c r="U38" s="215">
        <v>0</v>
      </c>
      <c r="V38" s="220" t="s">
        <v>75</v>
      </c>
      <c r="W38" s="216"/>
      <c r="X38" s="217">
        <v>0</v>
      </c>
      <c r="Y38" s="210"/>
      <c r="Z38" s="218">
        <v>65</v>
      </c>
      <c r="AA38" s="208">
        <v>4</v>
      </c>
      <c r="AB38" s="209"/>
      <c r="AC38" s="219">
        <v>0</v>
      </c>
      <c r="AD38" s="220">
        <v>7</v>
      </c>
      <c r="AE38" s="221">
        <v>47</v>
      </c>
      <c r="AF38" s="43"/>
    </row>
    <row r="39" spans="1:32" s="11" customFormat="1" ht="4.5" customHeight="1" x14ac:dyDescent="0.2">
      <c r="A39" s="71"/>
      <c r="B39" s="65"/>
      <c r="C39" s="72"/>
      <c r="D39" s="73"/>
      <c r="E39" s="123" t="s">
        <v>0</v>
      </c>
      <c r="F39" s="123" t="s">
        <v>0</v>
      </c>
      <c r="G39" s="73"/>
      <c r="H39" s="71"/>
      <c r="I39" s="65"/>
      <c r="J39" s="65"/>
      <c r="K39" s="62"/>
      <c r="L39" s="63"/>
      <c r="M39" s="328"/>
      <c r="N39" s="328"/>
      <c r="O39" s="74"/>
      <c r="P39" s="64"/>
      <c r="Q39" s="64"/>
      <c r="R39" s="114"/>
      <c r="S39" s="65"/>
      <c r="T39" s="64"/>
      <c r="U39" s="66"/>
      <c r="V39" s="64"/>
      <c r="W39" s="114"/>
      <c r="X39" s="64"/>
      <c r="Y39" s="74"/>
      <c r="Z39" s="65"/>
      <c r="AA39" s="63"/>
      <c r="AB39" s="65"/>
      <c r="AC39" s="64"/>
      <c r="AD39" s="64"/>
      <c r="AE39" s="222"/>
      <c r="AF39" s="65"/>
    </row>
    <row r="40" spans="1:32" ht="32.25" customHeight="1" x14ac:dyDescent="0.2">
      <c r="A40" s="303">
        <v>26</v>
      </c>
      <c r="B40" s="304">
        <v>0</v>
      </c>
      <c r="C40" s="21"/>
      <c r="D40" s="83" t="s">
        <v>70</v>
      </c>
      <c r="E40" s="315">
        <v>1</v>
      </c>
      <c r="F40" s="128">
        <v>1</v>
      </c>
      <c r="G40" s="22"/>
      <c r="H40" s="50">
        <v>27</v>
      </c>
      <c r="I40" s="69">
        <v>0</v>
      </c>
      <c r="J40" s="43"/>
      <c r="K40" s="179">
        <f>H40-A40</f>
        <v>1</v>
      </c>
      <c r="L40" s="180">
        <f>SUM(K40/A40*100)</f>
        <v>3.8461538461538463</v>
      </c>
      <c r="M40" s="329">
        <f>SUM(A40+P40-S40-U40-X40)</f>
        <v>27</v>
      </c>
      <c r="N40" s="330">
        <f>SUM(H40-M40)</f>
        <v>0</v>
      </c>
      <c r="O40" s="28"/>
      <c r="P40" s="51">
        <v>2</v>
      </c>
      <c r="Q40" s="52">
        <v>0</v>
      </c>
      <c r="R40" s="115"/>
      <c r="S40" s="53">
        <v>1</v>
      </c>
      <c r="T40" s="133" t="s">
        <v>75</v>
      </c>
      <c r="U40" s="54">
        <v>0</v>
      </c>
      <c r="V40" s="133" t="s">
        <v>75</v>
      </c>
      <c r="W40" s="116"/>
      <c r="X40" s="55">
        <v>0</v>
      </c>
      <c r="Y40" s="28"/>
      <c r="Z40" s="86">
        <v>49</v>
      </c>
      <c r="AA40" s="69">
        <v>5</v>
      </c>
      <c r="AB40" s="43"/>
      <c r="AC40" s="99">
        <v>51</v>
      </c>
      <c r="AD40" s="133">
        <v>1</v>
      </c>
      <c r="AE40" s="223">
        <v>42</v>
      </c>
      <c r="AF40" s="43"/>
    </row>
    <row r="41" spans="1:32" s="11" customFormat="1" ht="4.5" customHeight="1" x14ac:dyDescent="0.2">
      <c r="A41" s="71"/>
      <c r="B41" s="65"/>
      <c r="C41" s="72"/>
      <c r="D41" s="73"/>
      <c r="E41" s="123"/>
      <c r="F41" s="123"/>
      <c r="G41" s="73"/>
      <c r="H41" s="71"/>
      <c r="I41" s="65"/>
      <c r="J41" s="65"/>
      <c r="K41" s="62"/>
      <c r="L41" s="63"/>
      <c r="M41" s="328"/>
      <c r="N41" s="328"/>
      <c r="O41" s="74"/>
      <c r="P41" s="64"/>
      <c r="Q41" s="64"/>
      <c r="R41" s="114"/>
      <c r="S41" s="65"/>
      <c r="T41" s="64"/>
      <c r="U41" s="66"/>
      <c r="V41" s="64"/>
      <c r="W41" s="114"/>
      <c r="X41" s="64"/>
      <c r="Y41" s="74"/>
      <c r="Z41" s="65"/>
      <c r="AA41" s="63"/>
      <c r="AB41" s="65"/>
      <c r="AC41" s="64"/>
      <c r="AD41" s="64"/>
      <c r="AE41" s="222"/>
      <c r="AF41" s="65"/>
    </row>
    <row r="42" spans="1:32" ht="21.75" customHeight="1" x14ac:dyDescent="0.2">
      <c r="A42" s="57">
        <v>302</v>
      </c>
      <c r="B42" s="58">
        <v>14</v>
      </c>
      <c r="C42" s="21"/>
      <c r="D42" s="87" t="s">
        <v>39</v>
      </c>
      <c r="E42" s="317">
        <v>10</v>
      </c>
      <c r="F42" s="126">
        <v>10</v>
      </c>
      <c r="G42" s="22"/>
      <c r="H42" s="57">
        <v>307</v>
      </c>
      <c r="I42" s="58">
        <v>14</v>
      </c>
      <c r="J42" s="43"/>
      <c r="K42" s="408">
        <f>H42-A42</f>
        <v>5</v>
      </c>
      <c r="L42" s="409">
        <f>SUM(K42/A42*100)</f>
        <v>1.6556291390728477</v>
      </c>
      <c r="M42" s="338">
        <f>SUM(A42+P42-S42-U42-X42)</f>
        <v>309</v>
      </c>
      <c r="N42" s="339">
        <f>SUM(H42-M42)</f>
        <v>-2</v>
      </c>
      <c r="O42" s="28"/>
      <c r="P42" s="77">
        <v>8</v>
      </c>
      <c r="Q42" s="78">
        <v>0</v>
      </c>
      <c r="R42" s="112"/>
      <c r="S42" s="81">
        <v>1</v>
      </c>
      <c r="T42" s="134" t="s">
        <v>75</v>
      </c>
      <c r="U42" s="82">
        <v>0</v>
      </c>
      <c r="V42" s="134" t="s">
        <v>75</v>
      </c>
      <c r="W42" s="117"/>
      <c r="X42" s="79">
        <v>0</v>
      </c>
      <c r="Y42" s="28"/>
      <c r="Z42" s="67">
        <v>66</v>
      </c>
      <c r="AA42" s="58">
        <v>7</v>
      </c>
      <c r="AB42" s="43"/>
      <c r="AC42" s="97">
        <v>49</v>
      </c>
      <c r="AD42" s="134">
        <v>1</v>
      </c>
      <c r="AE42" s="225">
        <v>42</v>
      </c>
      <c r="AF42" s="43"/>
    </row>
    <row r="43" spans="1:32" ht="21.75" customHeight="1" x14ac:dyDescent="0.2">
      <c r="A43" s="42">
        <v>113</v>
      </c>
      <c r="B43" s="59">
        <v>4</v>
      </c>
      <c r="C43" s="21"/>
      <c r="D43" s="88" t="s">
        <v>40</v>
      </c>
      <c r="E43" s="313">
        <v>5</v>
      </c>
      <c r="F43" s="127">
        <v>5</v>
      </c>
      <c r="G43" s="22"/>
      <c r="H43" s="42">
        <v>107</v>
      </c>
      <c r="I43" s="59">
        <v>4</v>
      </c>
      <c r="J43" s="43"/>
      <c r="K43" s="189">
        <f>H43-A43</f>
        <v>-6</v>
      </c>
      <c r="L43" s="190">
        <f>SUM(K43/A43*100)</f>
        <v>-5.3097345132743365</v>
      </c>
      <c r="M43" s="333">
        <f>SUM(A43+P43-S43-U43-X43)</f>
        <v>107</v>
      </c>
      <c r="N43" s="325">
        <f>SUM(H43-M43)</f>
        <v>0</v>
      </c>
      <c r="O43" s="28"/>
      <c r="P43" s="36">
        <v>1</v>
      </c>
      <c r="Q43" s="7">
        <v>0</v>
      </c>
      <c r="R43" s="113"/>
      <c r="S43" s="40">
        <v>1</v>
      </c>
      <c r="T43" s="132" t="s">
        <v>75</v>
      </c>
      <c r="U43" s="41">
        <v>0</v>
      </c>
      <c r="V43" s="132" t="s">
        <v>75</v>
      </c>
      <c r="W43" s="118"/>
      <c r="X43" s="39">
        <v>6</v>
      </c>
      <c r="Y43" s="28"/>
      <c r="Z43" s="68">
        <v>62</v>
      </c>
      <c r="AA43" s="59">
        <v>5</v>
      </c>
      <c r="AB43" s="43"/>
      <c r="AC43" s="130">
        <v>59</v>
      </c>
      <c r="AD43" s="7">
        <v>4</v>
      </c>
      <c r="AE43" s="226">
        <v>54</v>
      </c>
      <c r="AF43" s="43"/>
    </row>
    <row r="44" spans="1:32" s="161" customFormat="1" ht="21.75" customHeight="1" x14ac:dyDescent="0.2">
      <c r="A44" s="60">
        <f>SUM(A42:A43)</f>
        <v>415</v>
      </c>
      <c r="B44" s="61">
        <f>SUM(B42:B43)</f>
        <v>18</v>
      </c>
      <c r="C44" s="145"/>
      <c r="D44" s="146" t="s">
        <v>41</v>
      </c>
      <c r="E44" s="80">
        <f>SUM(E42:E43)</f>
        <v>15</v>
      </c>
      <c r="F44" s="80">
        <f>SUM(F42:F43)</f>
        <v>15</v>
      </c>
      <c r="G44" s="148"/>
      <c r="H44" s="143">
        <f>SUM(H42:H43)</f>
        <v>414</v>
      </c>
      <c r="I44" s="144">
        <f>SUM(I42:I43)</f>
        <v>18</v>
      </c>
      <c r="J44" s="149"/>
      <c r="K44" s="410">
        <f>SUM(K42:K43)</f>
        <v>-1</v>
      </c>
      <c r="L44" s="411">
        <f>SUM(L42:L43)</f>
        <v>-3.6541053742014888</v>
      </c>
      <c r="M44" s="340">
        <f>SUM(A44+P44-S44-U44-X44)</f>
        <v>416</v>
      </c>
      <c r="N44" s="327">
        <f>SUM(H44-M44)</f>
        <v>-2</v>
      </c>
      <c r="O44" s="152"/>
      <c r="P44" s="153">
        <f>SUM(P42:P43)</f>
        <v>9</v>
      </c>
      <c r="Q44" s="154">
        <f>SUM(Q42:Q43)</f>
        <v>0</v>
      </c>
      <c r="R44" s="155"/>
      <c r="S44" s="156">
        <f>SUM(S42:S43)</f>
        <v>2</v>
      </c>
      <c r="T44" s="154">
        <f>SUM(T42:T43)</f>
        <v>0</v>
      </c>
      <c r="U44" s="157">
        <f>SUM(U42:U43)</f>
        <v>0</v>
      </c>
      <c r="V44" s="154">
        <f>SUM(V42:V43)</f>
        <v>0</v>
      </c>
      <c r="W44" s="158"/>
      <c r="X44" s="147">
        <f>SUM(X42:X43)</f>
        <v>6</v>
      </c>
      <c r="Y44" s="152"/>
      <c r="Z44" s="159">
        <v>64</v>
      </c>
      <c r="AA44" s="144"/>
      <c r="AB44" s="149"/>
      <c r="AC44" s="153"/>
      <c r="AD44" s="160"/>
      <c r="AE44" s="227"/>
      <c r="AF44" s="149"/>
    </row>
    <row r="45" spans="1:32" s="11" customFormat="1" ht="4.5" customHeight="1" x14ac:dyDescent="0.2">
      <c r="A45" s="71"/>
      <c r="B45" s="65"/>
      <c r="C45" s="72"/>
      <c r="D45" s="73"/>
      <c r="E45" s="123" t="s">
        <v>0</v>
      </c>
      <c r="F45" s="123" t="s">
        <v>0</v>
      </c>
      <c r="G45" s="73"/>
      <c r="H45" s="71"/>
      <c r="I45" s="65"/>
      <c r="J45" s="65"/>
      <c r="K45" s="62"/>
      <c r="L45" s="63"/>
      <c r="M45" s="328"/>
      <c r="N45" s="328"/>
      <c r="O45" s="74"/>
      <c r="P45" s="64"/>
      <c r="Q45" s="64"/>
      <c r="R45" s="114"/>
      <c r="S45" s="65"/>
      <c r="T45" s="64"/>
      <c r="U45" s="66"/>
      <c r="V45" s="64"/>
      <c r="W45" s="114"/>
      <c r="X45" s="64"/>
      <c r="Y45" s="74"/>
      <c r="Z45" s="65"/>
      <c r="AA45" s="63"/>
      <c r="AB45" s="65"/>
      <c r="AC45" s="64"/>
      <c r="AD45" s="64"/>
      <c r="AE45" s="222"/>
      <c r="AF45" s="65"/>
    </row>
    <row r="46" spans="1:32" s="176" customFormat="1" ht="27.75" customHeight="1" x14ac:dyDescent="0.2">
      <c r="A46" s="162">
        <v>158</v>
      </c>
      <c r="B46" s="163">
        <v>34</v>
      </c>
      <c r="C46" s="164"/>
      <c r="D46" s="178" t="s">
        <v>65</v>
      </c>
      <c r="E46" s="315">
        <v>6</v>
      </c>
      <c r="F46" s="128">
        <v>6</v>
      </c>
      <c r="G46" s="22"/>
      <c r="H46" s="162">
        <v>158</v>
      </c>
      <c r="I46" s="163">
        <v>34</v>
      </c>
      <c r="J46" s="165"/>
      <c r="K46" s="84">
        <f>H46-A46</f>
        <v>0</v>
      </c>
      <c r="L46" s="85">
        <f>SUM(K46/A46*100)</f>
        <v>0</v>
      </c>
      <c r="M46" s="329">
        <f>SUM(A46+P46-S46-U46-X46)</f>
        <v>159</v>
      </c>
      <c r="N46" s="330">
        <f>SUM(H46-M46)</f>
        <v>-1</v>
      </c>
      <c r="O46" s="166"/>
      <c r="P46" s="167">
        <v>4</v>
      </c>
      <c r="Q46" s="168">
        <v>0</v>
      </c>
      <c r="R46" s="169"/>
      <c r="S46" s="170">
        <v>1</v>
      </c>
      <c r="T46" s="175" t="s">
        <v>75</v>
      </c>
      <c r="U46" s="171">
        <v>1</v>
      </c>
      <c r="V46" s="175" t="s">
        <v>75</v>
      </c>
      <c r="W46" s="172"/>
      <c r="X46" s="128">
        <v>1</v>
      </c>
      <c r="Y46" s="166"/>
      <c r="Z46" s="173">
        <v>66</v>
      </c>
      <c r="AA46" s="163">
        <v>14</v>
      </c>
      <c r="AB46" s="165"/>
      <c r="AC46" s="174">
        <v>65</v>
      </c>
      <c r="AD46" s="168">
        <v>3</v>
      </c>
      <c r="AE46" s="229">
        <v>33</v>
      </c>
      <c r="AF46" s="165"/>
    </row>
    <row r="47" spans="1:32" s="11" customFormat="1" ht="4.5" customHeight="1" x14ac:dyDescent="0.2">
      <c r="A47" s="71" t="s">
        <v>0</v>
      </c>
      <c r="B47" s="65"/>
      <c r="C47" s="72"/>
      <c r="D47" s="73"/>
      <c r="E47" s="123"/>
      <c r="F47" s="123"/>
      <c r="G47" s="73"/>
      <c r="H47" s="71" t="s">
        <v>0</v>
      </c>
      <c r="I47" s="65"/>
      <c r="J47" s="65"/>
      <c r="K47" s="62"/>
      <c r="L47" s="63"/>
      <c r="M47" s="328"/>
      <c r="N47" s="328"/>
      <c r="O47" s="74"/>
      <c r="P47" s="64"/>
      <c r="Q47" s="64"/>
      <c r="R47" s="114"/>
      <c r="S47" s="65"/>
      <c r="T47" s="64"/>
      <c r="U47" s="66"/>
      <c r="V47" s="64"/>
      <c r="W47" s="114"/>
      <c r="X47" s="64"/>
      <c r="Y47" s="74"/>
      <c r="Z47" s="65"/>
      <c r="AA47" s="63"/>
      <c r="AB47" s="65"/>
      <c r="AC47" s="64"/>
      <c r="AD47" s="64"/>
      <c r="AE47" s="222"/>
      <c r="AF47" s="65"/>
    </row>
    <row r="48" spans="1:32" s="176" customFormat="1" ht="27.75" customHeight="1" x14ac:dyDescent="0.2">
      <c r="A48" s="162">
        <v>114</v>
      </c>
      <c r="B48" s="163">
        <v>1</v>
      </c>
      <c r="C48" s="164"/>
      <c r="D48" s="83" t="s">
        <v>63</v>
      </c>
      <c r="E48" s="315">
        <v>4</v>
      </c>
      <c r="F48" s="128">
        <v>4</v>
      </c>
      <c r="G48" s="22"/>
      <c r="H48" s="162">
        <v>109</v>
      </c>
      <c r="I48" s="163">
        <v>1</v>
      </c>
      <c r="J48" s="165"/>
      <c r="K48" s="84">
        <f>H48-A48</f>
        <v>-5</v>
      </c>
      <c r="L48" s="85">
        <f>SUM(K48/A48*100)</f>
        <v>-4.3859649122807012</v>
      </c>
      <c r="M48" s="329">
        <f>SUM(A48+P48-S48-U48-X48)</f>
        <v>109</v>
      </c>
      <c r="N48" s="330">
        <f>SUM(H48-M48)</f>
        <v>0</v>
      </c>
      <c r="O48" s="166"/>
      <c r="P48" s="167">
        <v>0</v>
      </c>
      <c r="Q48" s="168">
        <v>0</v>
      </c>
      <c r="R48" s="169"/>
      <c r="S48" s="170">
        <v>3</v>
      </c>
      <c r="T48" s="175" t="s">
        <v>75</v>
      </c>
      <c r="U48" s="171">
        <v>2</v>
      </c>
      <c r="V48" s="175" t="s">
        <v>75</v>
      </c>
      <c r="W48" s="172"/>
      <c r="X48" s="128">
        <v>0</v>
      </c>
      <c r="Y48" s="166"/>
      <c r="Z48" s="173">
        <v>65</v>
      </c>
      <c r="AA48" s="163">
        <v>16</v>
      </c>
      <c r="AB48" s="165"/>
      <c r="AC48" s="174">
        <v>0</v>
      </c>
      <c r="AD48" s="175">
        <v>10</v>
      </c>
      <c r="AE48" s="228">
        <v>48</v>
      </c>
      <c r="AF48" s="165"/>
    </row>
    <row r="49" spans="1:32" s="11" customFormat="1" ht="4.5" customHeight="1" x14ac:dyDescent="0.2">
      <c r="A49" s="71"/>
      <c r="B49" s="65"/>
      <c r="C49" s="72"/>
      <c r="D49" s="73"/>
      <c r="E49" s="123"/>
      <c r="F49" s="123"/>
      <c r="G49" s="73"/>
      <c r="H49" s="71"/>
      <c r="I49" s="65"/>
      <c r="J49" s="65"/>
      <c r="K49" s="62"/>
      <c r="L49" s="63"/>
      <c r="M49" s="328"/>
      <c r="N49" s="328"/>
      <c r="O49" s="74"/>
      <c r="P49" s="64"/>
      <c r="Q49" s="64"/>
      <c r="R49" s="114"/>
      <c r="S49" s="65"/>
      <c r="T49" s="64"/>
      <c r="U49" s="66"/>
      <c r="V49" s="64"/>
      <c r="W49" s="114"/>
      <c r="X49" s="64"/>
      <c r="Y49" s="74"/>
      <c r="Z49" s="65"/>
      <c r="AA49" s="63"/>
      <c r="AB49" s="65"/>
      <c r="AC49" s="64"/>
      <c r="AD49" s="64"/>
      <c r="AE49" s="222"/>
      <c r="AF49" s="65"/>
    </row>
    <row r="50" spans="1:32" s="11" customFormat="1" ht="21.75" customHeight="1" thickBot="1" x14ac:dyDescent="0.25">
      <c r="A50" s="231">
        <f>SUM(A38,A40,A44,A46,A48)</f>
        <v>808</v>
      </c>
      <c r="B50" s="231">
        <f>SUM(B38,B40,B44,B46,B48)</f>
        <v>54</v>
      </c>
      <c r="C50" s="232"/>
      <c r="D50" s="233" t="s">
        <v>71</v>
      </c>
      <c r="E50" s="231">
        <f>SUM(E38,E40,E44,E46,E48)</f>
        <v>29</v>
      </c>
      <c r="F50" s="231">
        <f>SUM(F38,F40,F44,F46,F48)</f>
        <v>29</v>
      </c>
      <c r="G50" s="234"/>
      <c r="H50" s="231">
        <f>SUM(H38,H40,H44,H46,H48)</f>
        <v>782</v>
      </c>
      <c r="I50" s="231">
        <f>SUM(I38,I40,I44,I46,I48)</f>
        <v>54</v>
      </c>
      <c r="J50" s="235"/>
      <c r="K50" s="412">
        <f>SUM(K38,K40,K42,K43,K46,K48)</f>
        <v>-26</v>
      </c>
      <c r="L50" s="412">
        <f>SUM(L38,L40,L44,L46,L48)</f>
        <v>-26.29917959822308</v>
      </c>
      <c r="M50" s="341">
        <f>SUM(M38,M40,M44,M46,M48)</f>
        <v>785</v>
      </c>
      <c r="N50" s="341">
        <f>SUM(N38,N40,N44,N46,N48)</f>
        <v>-3</v>
      </c>
      <c r="O50" s="236"/>
      <c r="P50" s="239">
        <f>SUM(P38,P40,P44,P46,P48)</f>
        <v>15</v>
      </c>
      <c r="Q50" s="239">
        <f>SUM(Q38,Q40,Q44,Q46,Q48)</f>
        <v>0</v>
      </c>
      <c r="R50" s="237"/>
      <c r="S50" s="239">
        <f>SUM(S38,S40,S44,S46,S48)</f>
        <v>28</v>
      </c>
      <c r="T50" s="239">
        <f t="shared" ref="T50:V50" si="4">SUM(T38,T40,T44,T46,T48)</f>
        <v>0</v>
      </c>
      <c r="U50" s="239">
        <f t="shared" si="4"/>
        <v>3</v>
      </c>
      <c r="V50" s="239">
        <f t="shared" si="4"/>
        <v>0</v>
      </c>
      <c r="W50" s="238"/>
      <c r="X50" s="231">
        <f>SUM(X38,X40,X44,X46,X48)</f>
        <v>7</v>
      </c>
      <c r="Y50" s="236"/>
      <c r="Z50" s="239">
        <v>65</v>
      </c>
      <c r="AA50" s="282">
        <v>9</v>
      </c>
      <c r="AB50" s="235"/>
      <c r="AC50" s="239">
        <v>54</v>
      </c>
      <c r="AD50" s="284">
        <v>6</v>
      </c>
      <c r="AE50" s="283">
        <v>46</v>
      </c>
      <c r="AF50" s="56"/>
    </row>
    <row r="51" spans="1:32" s="11" customFormat="1" ht="26.25" customHeight="1" thickBot="1" x14ac:dyDescent="0.25">
      <c r="A51" s="71"/>
      <c r="B51" s="65"/>
      <c r="C51" s="72"/>
      <c r="D51" s="73"/>
      <c r="E51" s="123"/>
      <c r="F51" s="123"/>
      <c r="G51" s="73"/>
      <c r="H51" s="71"/>
      <c r="I51" s="65"/>
      <c r="J51" s="65"/>
      <c r="K51" s="62"/>
      <c r="L51" s="63"/>
      <c r="M51" s="328"/>
      <c r="N51" s="328"/>
      <c r="O51" s="74"/>
      <c r="P51" s="64"/>
      <c r="Q51" s="64"/>
      <c r="R51" s="114"/>
      <c r="S51" s="65"/>
      <c r="T51" s="64"/>
      <c r="U51" s="66"/>
      <c r="V51" s="64"/>
      <c r="W51" s="114"/>
      <c r="X51" s="64"/>
      <c r="Y51" s="74"/>
      <c r="Z51" s="65"/>
      <c r="AA51" s="63"/>
      <c r="AB51" s="65"/>
      <c r="AC51" s="64"/>
      <c r="AD51" s="64"/>
      <c r="AE51" s="64"/>
      <c r="AF51" s="65"/>
    </row>
    <row r="52" spans="1:32" s="102" customFormat="1" ht="22.5" customHeight="1" thickBot="1" x14ac:dyDescent="0.25">
      <c r="A52" s="310">
        <f>SUM(A50,A36,A30)</f>
        <v>7620</v>
      </c>
      <c r="B52" s="311">
        <f>SUM(B50,B36,B30)</f>
        <v>668</v>
      </c>
      <c r="C52" s="104"/>
      <c r="D52" s="106" t="s">
        <v>94</v>
      </c>
      <c r="E52" s="318">
        <f>SUM(E50,E36,E30)</f>
        <v>317</v>
      </c>
      <c r="F52" s="136">
        <f>SUM(F50,F36,F30)</f>
        <v>316</v>
      </c>
      <c r="G52" s="105"/>
      <c r="H52" s="135">
        <f>SUM(H50,H36,H30)</f>
        <v>7426</v>
      </c>
      <c r="I52" s="142">
        <f>SUM(I50,I36,I30)</f>
        <v>661</v>
      </c>
      <c r="J52" s="103"/>
      <c r="K52" s="187">
        <f>SUM(K50,K36,K30)</f>
        <v>-194</v>
      </c>
      <c r="L52" s="188">
        <f>SUM(K52/A52*100)</f>
        <v>-2.5459317585301835</v>
      </c>
      <c r="M52" s="342">
        <f>SUM(M50,M36,M30)</f>
        <v>7434</v>
      </c>
      <c r="N52" s="330">
        <f>SUM(N50,N36,N30)</f>
        <v>-8</v>
      </c>
      <c r="O52" s="101"/>
      <c r="P52" s="135">
        <f>SUM(P50,P36,P30)</f>
        <v>73</v>
      </c>
      <c r="Q52" s="137">
        <f>SUM(Q50,Q36,Q30)</f>
        <v>21</v>
      </c>
      <c r="R52" s="280"/>
      <c r="S52" s="137">
        <f>SUM(S50,S36,S30)</f>
        <v>170</v>
      </c>
      <c r="T52" s="137">
        <f>SUM(T50,T36,T30)</f>
        <v>0</v>
      </c>
      <c r="U52" s="137">
        <f>SUM(U50,U36,U30)</f>
        <v>64</v>
      </c>
      <c r="V52" s="137">
        <f>SUM(V50,V36,V30)</f>
        <v>0</v>
      </c>
      <c r="W52" s="280"/>
      <c r="X52" s="136">
        <f>SUM(X50,X36,X30)</f>
        <v>25</v>
      </c>
      <c r="Y52" s="101"/>
      <c r="Z52" s="140">
        <v>72</v>
      </c>
      <c r="AA52" s="142">
        <v>20</v>
      </c>
      <c r="AB52" s="281"/>
      <c r="AC52" s="140">
        <v>56</v>
      </c>
      <c r="AD52" s="141">
        <v>15</v>
      </c>
      <c r="AE52" s="142">
        <v>65</v>
      </c>
      <c r="AF52" s="100"/>
    </row>
    <row r="53" spans="1:32" s="6" customFormat="1" x14ac:dyDescent="0.2">
      <c r="A53" s="8"/>
      <c r="B53" s="13"/>
      <c r="C53" s="26"/>
      <c r="D53" s="14"/>
      <c r="E53" s="13"/>
      <c r="F53" s="14"/>
      <c r="G53" s="27"/>
      <c r="H53" s="8"/>
      <c r="I53" s="12"/>
      <c r="J53" s="12"/>
      <c r="K53" s="3" t="s">
        <v>30</v>
      </c>
      <c r="L53" s="4" t="s">
        <v>0</v>
      </c>
      <c r="M53" s="185"/>
      <c r="N53" s="185"/>
      <c r="O53" s="29"/>
      <c r="P53" s="10"/>
      <c r="Q53" s="10"/>
      <c r="R53" s="10"/>
      <c r="S53" s="10"/>
      <c r="T53" s="10"/>
      <c r="U53" s="10"/>
      <c r="V53" s="10"/>
      <c r="W53" s="10"/>
      <c r="X53" s="10"/>
      <c r="Y53" s="29"/>
      <c r="Z53" s="8" t="s">
        <v>0</v>
      </c>
      <c r="AA53" s="9" t="s">
        <v>0</v>
      </c>
      <c r="AB53" s="12"/>
      <c r="AC53" s="129" t="s">
        <v>0</v>
      </c>
      <c r="AD53" s="129"/>
      <c r="AE53" s="129"/>
      <c r="AF53" s="12"/>
    </row>
    <row r="54" spans="1:32" s="6" customFormat="1" x14ac:dyDescent="0.2">
      <c r="A54" s="8"/>
      <c r="B54" s="13"/>
      <c r="C54" s="13"/>
      <c r="D54" s="14"/>
      <c r="E54" s="13" t="s">
        <v>0</v>
      </c>
      <c r="F54" s="14"/>
      <c r="G54" s="14"/>
      <c r="H54" s="8"/>
      <c r="I54" s="12"/>
      <c r="J54" s="12"/>
      <c r="K54" s="414" t="s">
        <v>31</v>
      </c>
      <c r="L54" s="414"/>
      <c r="M54" s="185"/>
      <c r="N54" s="185"/>
      <c r="O54" s="29"/>
      <c r="P54" s="10"/>
      <c r="Q54" s="10"/>
      <c r="R54" s="10"/>
      <c r="S54" s="10"/>
      <c r="T54" s="10"/>
      <c r="U54" s="10"/>
      <c r="V54" s="10"/>
      <c r="W54" s="10"/>
      <c r="X54" s="10"/>
      <c r="Y54" s="29"/>
      <c r="Z54" s="49"/>
      <c r="AA54" s="9"/>
      <c r="AB54" s="12"/>
      <c r="AC54" s="186" t="s">
        <v>0</v>
      </c>
      <c r="AD54" s="107"/>
      <c r="AE54" s="107"/>
      <c r="AF54" s="12"/>
    </row>
    <row r="55" spans="1:32" x14ac:dyDescent="0.2">
      <c r="AA55" s="2" t="s">
        <v>0</v>
      </c>
    </row>
  </sheetData>
  <mergeCells count="9">
    <mergeCell ref="K54:L54"/>
    <mergeCell ref="Y2:AF2"/>
    <mergeCell ref="D3:D4"/>
    <mergeCell ref="E3:F3"/>
    <mergeCell ref="H3:I3"/>
    <mergeCell ref="K3:L3"/>
    <mergeCell ref="N3:N4"/>
    <mergeCell ref="P3:X3"/>
    <mergeCell ref="Z3:AE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FBCF3-2607-4D71-BF53-086CFB4AE528}">
  <dimension ref="A1:AH55"/>
  <sheetViews>
    <sheetView workbookViewId="0">
      <pane xSplit="4" ySplit="4" topLeftCell="E12" activePane="bottomRight" state="frozen"/>
      <selection pane="topRight" activeCell="E1" sqref="E1"/>
      <selection pane="bottomLeft" activeCell="A5" sqref="A5"/>
      <selection pane="bottomRight" activeCell="V6" sqref="V6:V24"/>
    </sheetView>
  </sheetViews>
  <sheetFormatPr defaultRowHeight="12.75" x14ac:dyDescent="0.2"/>
  <cols>
    <col min="1" max="1" width="11.83203125" style="1" customWidth="1"/>
    <col min="2" max="2" width="5.1640625" style="1" customWidth="1"/>
    <col min="3" max="3" width="1.6640625" style="1" customWidth="1"/>
    <col min="4" max="4" width="38.83203125" style="1" customWidth="1"/>
    <col min="5" max="6" width="9.5" style="1" bestFit="1" customWidth="1"/>
    <col min="7" max="7" width="1.83203125" style="1" customWidth="1"/>
    <col min="8" max="8" width="8" style="1" customWidth="1"/>
    <col min="9" max="9" width="8.5" style="1" customWidth="1"/>
    <col min="10" max="10" width="1.6640625" style="1" customWidth="1"/>
    <col min="11" max="11" width="7" style="1" customWidth="1"/>
    <col min="12" max="12" width="7.6640625" style="1" customWidth="1"/>
    <col min="13" max="13" width="14.6640625" style="183" customWidth="1"/>
    <col min="14" max="14" width="15.83203125" style="183" customWidth="1"/>
    <col min="15" max="15" width="3.5" style="1" customWidth="1"/>
    <col min="16" max="24" width="5.5" style="1" customWidth="1"/>
    <col min="25" max="25" width="3.5" style="1" customWidth="1"/>
    <col min="26" max="26" width="12.5" style="1" customWidth="1"/>
    <col min="27" max="27" width="12.6640625" style="1" customWidth="1"/>
    <col min="28" max="28" width="1.5" style="1" customWidth="1"/>
    <col min="29" max="31" width="12.5" style="1" customWidth="1"/>
    <col min="32" max="32" width="1.5" style="1" customWidth="1"/>
    <col min="33" max="16384" width="9.33203125" style="1"/>
  </cols>
  <sheetData>
    <row r="1" spans="1:34" ht="87.75" customHeight="1" x14ac:dyDescent="0.2">
      <c r="A1" s="95"/>
    </row>
    <row r="2" spans="1:34" x14ac:dyDescent="0.2">
      <c r="A2" s="34"/>
      <c r="B2" s="34"/>
      <c r="C2" s="34"/>
      <c r="D2" s="34"/>
      <c r="E2" s="34"/>
      <c r="F2" s="34"/>
      <c r="G2" s="34"/>
      <c r="H2" s="34"/>
      <c r="I2" s="34"/>
      <c r="J2" s="34"/>
      <c r="K2" s="35"/>
      <c r="L2" s="35"/>
      <c r="M2" s="184"/>
      <c r="N2" s="184"/>
      <c r="O2" s="34"/>
      <c r="P2" s="35"/>
      <c r="Q2" s="35"/>
      <c r="R2" s="35"/>
      <c r="S2" s="35"/>
      <c r="T2" s="35"/>
      <c r="U2" s="35"/>
      <c r="V2" s="35"/>
      <c r="W2" s="35"/>
      <c r="X2" s="35"/>
      <c r="Y2" s="415"/>
      <c r="Z2" s="415"/>
      <c r="AA2" s="415"/>
      <c r="AB2" s="415"/>
      <c r="AC2" s="415"/>
      <c r="AD2" s="415"/>
      <c r="AE2" s="415"/>
      <c r="AF2" s="415"/>
    </row>
    <row r="3" spans="1:34" s="6" customFormat="1" ht="37.5" customHeight="1" x14ac:dyDescent="0.2">
      <c r="A3" s="359" t="s">
        <v>80</v>
      </c>
      <c r="B3" s="295"/>
      <c r="C3" s="30"/>
      <c r="D3" s="416" t="s">
        <v>58</v>
      </c>
      <c r="E3" s="418" t="s">
        <v>77</v>
      </c>
      <c r="F3" s="419"/>
      <c r="G3" s="31"/>
      <c r="H3" s="420" t="s">
        <v>90</v>
      </c>
      <c r="I3" s="421"/>
      <c r="J3" s="30"/>
      <c r="K3" s="422" t="s">
        <v>34</v>
      </c>
      <c r="L3" s="423"/>
      <c r="M3" s="319" t="s">
        <v>66</v>
      </c>
      <c r="N3" s="424" t="s">
        <v>67</v>
      </c>
      <c r="O3" s="32"/>
      <c r="P3" s="426" t="s">
        <v>64</v>
      </c>
      <c r="Q3" s="427"/>
      <c r="R3" s="427"/>
      <c r="S3" s="427"/>
      <c r="T3" s="427"/>
      <c r="U3" s="427"/>
      <c r="V3" s="427"/>
      <c r="W3" s="427"/>
      <c r="X3" s="428"/>
      <c r="Y3" s="32"/>
      <c r="Z3" s="429" t="s">
        <v>57</v>
      </c>
      <c r="AA3" s="430"/>
      <c r="AB3" s="431"/>
      <c r="AC3" s="431"/>
      <c r="AD3" s="431"/>
      <c r="AE3" s="431"/>
      <c r="AF3" s="30"/>
    </row>
    <row r="4" spans="1:34" s="6" customFormat="1" ht="38.25" x14ac:dyDescent="0.2">
      <c r="A4" s="296" t="s">
        <v>19</v>
      </c>
      <c r="B4" s="297" t="s">
        <v>42</v>
      </c>
      <c r="C4" s="16"/>
      <c r="D4" s="417"/>
      <c r="E4" s="358" t="s">
        <v>81</v>
      </c>
      <c r="F4" s="358" t="s">
        <v>89</v>
      </c>
      <c r="G4" s="15"/>
      <c r="H4" s="33" t="s">
        <v>20</v>
      </c>
      <c r="I4" s="93" t="s">
        <v>42</v>
      </c>
      <c r="J4" s="17"/>
      <c r="K4" s="124" t="s">
        <v>35</v>
      </c>
      <c r="L4" s="125" t="s">
        <v>18</v>
      </c>
      <c r="M4" s="320" t="s">
        <v>68</v>
      </c>
      <c r="N4" s="425"/>
      <c r="O4" s="28"/>
      <c r="P4" s="44" t="s">
        <v>21</v>
      </c>
      <c r="Q4" s="45" t="s">
        <v>22</v>
      </c>
      <c r="R4" s="119" t="s">
        <v>23</v>
      </c>
      <c r="S4" s="46" t="s">
        <v>24</v>
      </c>
      <c r="T4" s="45" t="s">
        <v>25</v>
      </c>
      <c r="U4" s="46" t="s">
        <v>26</v>
      </c>
      <c r="V4" s="45" t="s">
        <v>27</v>
      </c>
      <c r="W4" s="120" t="s">
        <v>28</v>
      </c>
      <c r="X4" s="47" t="s">
        <v>29</v>
      </c>
      <c r="Y4" s="28"/>
      <c r="Z4" s="5" t="s">
        <v>52</v>
      </c>
      <c r="AA4" s="5" t="s">
        <v>44</v>
      </c>
      <c r="AB4" s="17"/>
      <c r="AC4" s="5" t="s">
        <v>53</v>
      </c>
      <c r="AD4" s="5" t="s">
        <v>43</v>
      </c>
      <c r="AE4" s="5" t="s">
        <v>54</v>
      </c>
      <c r="AF4" s="17"/>
    </row>
    <row r="5" spans="1:34" s="6" customFormat="1" ht="13.5" thickBot="1" x14ac:dyDescent="0.25">
      <c r="A5" s="298"/>
      <c r="B5" s="299"/>
      <c r="C5" s="16"/>
      <c r="D5" s="15"/>
      <c r="E5" s="16"/>
      <c r="F5" s="15"/>
      <c r="G5" s="15"/>
      <c r="H5" s="17"/>
      <c r="I5" s="17"/>
      <c r="J5" s="17"/>
      <c r="K5" s="18"/>
      <c r="L5" s="19"/>
      <c r="M5" s="321"/>
      <c r="N5" s="321"/>
      <c r="O5" s="352"/>
      <c r="P5" s="24"/>
      <c r="Q5" s="20"/>
      <c r="R5" s="20"/>
      <c r="S5" s="23"/>
      <c r="T5" s="20"/>
      <c r="U5" s="23"/>
      <c r="V5" s="20"/>
      <c r="W5" s="23"/>
      <c r="X5" s="25"/>
      <c r="Y5" s="28"/>
      <c r="Z5" s="15"/>
      <c r="AA5" s="15"/>
      <c r="AB5" s="17"/>
      <c r="AC5" s="16"/>
      <c r="AD5" s="16"/>
      <c r="AE5" s="16"/>
      <c r="AF5" s="17"/>
    </row>
    <row r="6" spans="1:34" ht="21.75" customHeight="1" x14ac:dyDescent="0.2">
      <c r="A6" s="361">
        <v>180</v>
      </c>
      <c r="B6" s="300">
        <v>31</v>
      </c>
      <c r="C6" s="203"/>
      <c r="D6" s="241" t="s">
        <v>1</v>
      </c>
      <c r="E6" s="312">
        <v>8</v>
      </c>
      <c r="F6" s="242">
        <v>9</v>
      </c>
      <c r="G6" s="206"/>
      <c r="H6" s="243">
        <v>159</v>
      </c>
      <c r="I6" s="240">
        <v>28</v>
      </c>
      <c r="J6" s="209"/>
      <c r="K6" s="244">
        <f t="shared" ref="K6:K24" si="0">H6-A6</f>
        <v>-21</v>
      </c>
      <c r="L6" s="245">
        <f t="shared" ref="L6:L24" si="1">SUM(K6/A6*100)</f>
        <v>-11.666666666666666</v>
      </c>
      <c r="M6" s="322">
        <f t="shared" ref="M6:M24" si="2">SUM(A6+P6-S6-U6-X6)</f>
        <v>161</v>
      </c>
      <c r="N6" s="323">
        <f t="shared" ref="N6:N24" si="3">SUM(H6-M6)</f>
        <v>-2</v>
      </c>
      <c r="O6" s="210"/>
      <c r="P6" s="246">
        <v>0</v>
      </c>
      <c r="Q6" s="246">
        <v>1</v>
      </c>
      <c r="R6" s="247"/>
      <c r="S6" s="369">
        <v>7</v>
      </c>
      <c r="T6" s="370" t="s">
        <v>75</v>
      </c>
      <c r="U6" s="371">
        <v>11</v>
      </c>
      <c r="V6" s="370" t="s">
        <v>75</v>
      </c>
      <c r="W6" s="372"/>
      <c r="X6" s="242">
        <v>1</v>
      </c>
      <c r="Y6" s="373"/>
      <c r="Z6" s="374">
        <v>75</v>
      </c>
      <c r="AA6" s="375">
        <v>24</v>
      </c>
      <c r="AB6" s="376"/>
      <c r="AC6" s="377">
        <v>0</v>
      </c>
      <c r="AD6" s="378">
        <v>15</v>
      </c>
      <c r="AE6" s="379">
        <v>70</v>
      </c>
      <c r="AF6" s="43"/>
      <c r="AH6" s="2" t="s">
        <v>0</v>
      </c>
    </row>
    <row r="7" spans="1:34" ht="21.75" customHeight="1" x14ac:dyDescent="0.2">
      <c r="A7" s="305">
        <v>389</v>
      </c>
      <c r="B7" s="301">
        <v>43</v>
      </c>
      <c r="C7" s="21"/>
      <c r="D7" s="88" t="s">
        <v>2</v>
      </c>
      <c r="E7" s="313">
        <v>16</v>
      </c>
      <c r="F7" s="127">
        <v>16</v>
      </c>
      <c r="G7" s="22"/>
      <c r="H7" s="42">
        <v>381</v>
      </c>
      <c r="I7" s="59">
        <v>43</v>
      </c>
      <c r="J7" s="43"/>
      <c r="K7" s="75">
        <f t="shared" si="0"/>
        <v>-8</v>
      </c>
      <c r="L7" s="76">
        <f t="shared" si="1"/>
        <v>-2.0565552699228791</v>
      </c>
      <c r="M7" s="324">
        <f t="shared" si="2"/>
        <v>373</v>
      </c>
      <c r="N7" s="325">
        <f t="shared" si="3"/>
        <v>8</v>
      </c>
      <c r="O7" s="28"/>
      <c r="P7" s="7">
        <v>7</v>
      </c>
      <c r="Q7" s="7">
        <v>5</v>
      </c>
      <c r="R7" s="113"/>
      <c r="S7" s="380">
        <v>14</v>
      </c>
      <c r="T7" s="381" t="s">
        <v>75</v>
      </c>
      <c r="U7" s="382">
        <v>6</v>
      </c>
      <c r="V7" s="381" t="s">
        <v>75</v>
      </c>
      <c r="W7" s="383"/>
      <c r="X7" s="127">
        <v>3</v>
      </c>
      <c r="Y7" s="166"/>
      <c r="Z7" s="384">
        <v>71</v>
      </c>
      <c r="AA7" s="385">
        <v>21</v>
      </c>
      <c r="AB7" s="165"/>
      <c r="AC7" s="386">
        <v>55</v>
      </c>
      <c r="AD7" s="387">
        <v>12</v>
      </c>
      <c r="AE7" s="388">
        <v>63</v>
      </c>
      <c r="AF7" s="43"/>
    </row>
    <row r="8" spans="1:34" ht="21.75" customHeight="1" x14ac:dyDescent="0.2">
      <c r="A8" s="305">
        <v>233</v>
      </c>
      <c r="B8" s="301">
        <v>6</v>
      </c>
      <c r="C8" s="21"/>
      <c r="D8" s="88" t="s">
        <v>32</v>
      </c>
      <c r="E8" s="313">
        <v>8</v>
      </c>
      <c r="F8" s="127">
        <v>8</v>
      </c>
      <c r="G8" s="22"/>
      <c r="H8" s="42">
        <v>221</v>
      </c>
      <c r="I8" s="59">
        <v>5</v>
      </c>
      <c r="J8" s="43"/>
      <c r="K8" s="75">
        <f t="shared" si="0"/>
        <v>-12</v>
      </c>
      <c r="L8" s="76">
        <f t="shared" si="1"/>
        <v>-5.1502145922746783</v>
      </c>
      <c r="M8" s="324">
        <f t="shared" si="2"/>
        <v>222</v>
      </c>
      <c r="N8" s="325">
        <f t="shared" si="3"/>
        <v>-1</v>
      </c>
      <c r="O8" s="28"/>
      <c r="P8" s="7">
        <v>2</v>
      </c>
      <c r="Q8" s="7">
        <v>0</v>
      </c>
      <c r="R8" s="113"/>
      <c r="S8" s="389">
        <v>7</v>
      </c>
      <c r="T8" s="381" t="s">
        <v>75</v>
      </c>
      <c r="U8" s="382">
        <v>5</v>
      </c>
      <c r="V8" s="381" t="s">
        <v>75</v>
      </c>
      <c r="W8" s="383"/>
      <c r="X8" s="127">
        <v>1</v>
      </c>
      <c r="Y8" s="166"/>
      <c r="Z8" s="384">
        <v>72</v>
      </c>
      <c r="AA8" s="385">
        <v>24</v>
      </c>
      <c r="AB8" s="165"/>
      <c r="AC8" s="390">
        <v>54</v>
      </c>
      <c r="AD8" s="387">
        <v>15</v>
      </c>
      <c r="AE8" s="388">
        <v>69</v>
      </c>
      <c r="AF8" s="43"/>
    </row>
    <row r="9" spans="1:34" ht="21.75" customHeight="1" x14ac:dyDescent="0.2">
      <c r="A9" s="305">
        <v>141</v>
      </c>
      <c r="B9" s="301">
        <v>27</v>
      </c>
      <c r="C9" s="21"/>
      <c r="D9" s="88" t="s">
        <v>33</v>
      </c>
      <c r="E9" s="313">
        <v>8</v>
      </c>
      <c r="F9" s="127">
        <v>9</v>
      </c>
      <c r="G9" s="22"/>
      <c r="H9" s="42">
        <v>128</v>
      </c>
      <c r="I9" s="59">
        <v>17</v>
      </c>
      <c r="J9" s="43"/>
      <c r="K9" s="75">
        <f t="shared" si="0"/>
        <v>-13</v>
      </c>
      <c r="L9" s="76">
        <f t="shared" si="1"/>
        <v>-9.2198581560283674</v>
      </c>
      <c r="M9" s="324">
        <f t="shared" si="2"/>
        <v>127</v>
      </c>
      <c r="N9" s="325">
        <f t="shared" si="3"/>
        <v>1</v>
      </c>
      <c r="O9" s="28"/>
      <c r="P9" s="7">
        <v>2</v>
      </c>
      <c r="Q9" s="7">
        <v>0</v>
      </c>
      <c r="R9" s="113"/>
      <c r="S9" s="389">
        <v>11</v>
      </c>
      <c r="T9" s="381" t="s">
        <v>75</v>
      </c>
      <c r="U9" s="382">
        <v>5</v>
      </c>
      <c r="V9" s="381" t="s">
        <v>75</v>
      </c>
      <c r="W9" s="383"/>
      <c r="X9" s="127">
        <v>0</v>
      </c>
      <c r="Y9" s="166"/>
      <c r="Z9" s="384">
        <v>71</v>
      </c>
      <c r="AA9" s="385">
        <v>22</v>
      </c>
      <c r="AB9" s="165"/>
      <c r="AC9" s="386">
        <v>56</v>
      </c>
      <c r="AD9" s="391">
        <v>25</v>
      </c>
      <c r="AE9" s="392">
        <v>72</v>
      </c>
      <c r="AF9" s="43"/>
    </row>
    <row r="10" spans="1:34" ht="21.75" customHeight="1" x14ac:dyDescent="0.2">
      <c r="A10" s="305">
        <v>295</v>
      </c>
      <c r="B10" s="301">
        <v>32</v>
      </c>
      <c r="C10" s="21"/>
      <c r="D10" s="88" t="s">
        <v>3</v>
      </c>
      <c r="E10" s="313">
        <v>11</v>
      </c>
      <c r="F10" s="127">
        <v>11</v>
      </c>
      <c r="G10" s="22"/>
      <c r="H10" s="42">
        <v>287</v>
      </c>
      <c r="I10" s="59">
        <v>24</v>
      </c>
      <c r="J10" s="43"/>
      <c r="K10" s="75">
        <f t="shared" si="0"/>
        <v>-8</v>
      </c>
      <c r="L10" s="76">
        <f t="shared" si="1"/>
        <v>-2.7118644067796609</v>
      </c>
      <c r="M10" s="324">
        <f t="shared" si="2"/>
        <v>282</v>
      </c>
      <c r="N10" s="325">
        <f t="shared" si="3"/>
        <v>5</v>
      </c>
      <c r="O10" s="28"/>
      <c r="P10" s="7">
        <v>2</v>
      </c>
      <c r="Q10" s="7">
        <v>1</v>
      </c>
      <c r="R10" s="113"/>
      <c r="S10" s="380">
        <v>3</v>
      </c>
      <c r="T10" s="381" t="s">
        <v>75</v>
      </c>
      <c r="U10" s="382">
        <v>11</v>
      </c>
      <c r="V10" s="381" t="s">
        <v>75</v>
      </c>
      <c r="W10" s="383"/>
      <c r="X10" s="127">
        <v>1</v>
      </c>
      <c r="Y10" s="166"/>
      <c r="Z10" s="384">
        <v>73</v>
      </c>
      <c r="AA10" s="385">
        <v>22</v>
      </c>
      <c r="AB10" s="165"/>
      <c r="AC10" s="386">
        <v>64</v>
      </c>
      <c r="AD10" s="387">
        <v>30</v>
      </c>
      <c r="AE10" s="388">
        <v>81</v>
      </c>
      <c r="AF10" s="43"/>
    </row>
    <row r="11" spans="1:34" ht="21.75" customHeight="1" x14ac:dyDescent="0.2">
      <c r="A11" s="305">
        <v>271</v>
      </c>
      <c r="B11" s="301">
        <v>25</v>
      </c>
      <c r="C11" s="21"/>
      <c r="D11" s="88" t="s">
        <v>4</v>
      </c>
      <c r="E11" s="313">
        <v>13</v>
      </c>
      <c r="F11" s="127">
        <v>12</v>
      </c>
      <c r="G11" s="22"/>
      <c r="H11" s="42">
        <v>243</v>
      </c>
      <c r="I11" s="59">
        <v>23</v>
      </c>
      <c r="J11" s="43"/>
      <c r="K11" s="75">
        <f t="shared" si="0"/>
        <v>-28</v>
      </c>
      <c r="L11" s="76">
        <f t="shared" si="1"/>
        <v>-10.332103321033211</v>
      </c>
      <c r="M11" s="324">
        <f t="shared" si="2"/>
        <v>245</v>
      </c>
      <c r="N11" s="325">
        <f t="shared" si="3"/>
        <v>-2</v>
      </c>
      <c r="O11" s="28"/>
      <c r="P11" s="7">
        <v>1</v>
      </c>
      <c r="Q11" s="7">
        <v>2</v>
      </c>
      <c r="R11" s="113"/>
      <c r="S11" s="389">
        <v>17</v>
      </c>
      <c r="T11" s="381" t="s">
        <v>75</v>
      </c>
      <c r="U11" s="393">
        <v>9</v>
      </c>
      <c r="V11" s="381" t="s">
        <v>75</v>
      </c>
      <c r="W11" s="383"/>
      <c r="X11" s="127">
        <v>1</v>
      </c>
      <c r="Y11" s="166"/>
      <c r="Z11" s="384">
        <v>73</v>
      </c>
      <c r="AA11" s="385">
        <v>25</v>
      </c>
      <c r="AB11" s="165"/>
      <c r="AC11" s="394">
        <v>80</v>
      </c>
      <c r="AD11" s="181">
        <v>14</v>
      </c>
      <c r="AE11" s="395">
        <v>70</v>
      </c>
      <c r="AF11" s="43"/>
    </row>
    <row r="12" spans="1:34" ht="21.75" customHeight="1" x14ac:dyDescent="0.2">
      <c r="A12" s="305">
        <v>615</v>
      </c>
      <c r="B12" s="301">
        <v>49</v>
      </c>
      <c r="C12" s="21"/>
      <c r="D12" s="88" t="s">
        <v>5</v>
      </c>
      <c r="E12" s="313">
        <v>23</v>
      </c>
      <c r="F12" s="127">
        <v>23</v>
      </c>
      <c r="G12" s="22"/>
      <c r="H12" s="42">
        <v>589</v>
      </c>
      <c r="I12" s="59">
        <v>52</v>
      </c>
      <c r="J12" s="43"/>
      <c r="K12" s="75">
        <f t="shared" si="0"/>
        <v>-26</v>
      </c>
      <c r="L12" s="76">
        <f t="shared" si="1"/>
        <v>-4.2276422764227641</v>
      </c>
      <c r="M12" s="324">
        <f t="shared" si="2"/>
        <v>587</v>
      </c>
      <c r="N12" s="325">
        <f t="shared" si="3"/>
        <v>2</v>
      </c>
      <c r="O12" s="28"/>
      <c r="P12" s="7">
        <v>14</v>
      </c>
      <c r="Q12" s="7">
        <v>11</v>
      </c>
      <c r="R12" s="113"/>
      <c r="S12" s="380">
        <v>22</v>
      </c>
      <c r="T12" s="381" t="s">
        <v>75</v>
      </c>
      <c r="U12" s="382">
        <v>19</v>
      </c>
      <c r="V12" s="381" t="s">
        <v>75</v>
      </c>
      <c r="W12" s="383"/>
      <c r="X12" s="127">
        <v>1</v>
      </c>
      <c r="Y12" s="166"/>
      <c r="Z12" s="384">
        <v>72</v>
      </c>
      <c r="AA12" s="385">
        <v>24</v>
      </c>
      <c r="AB12" s="165"/>
      <c r="AC12" s="396">
        <v>63</v>
      </c>
      <c r="AD12" s="387">
        <v>16</v>
      </c>
      <c r="AE12" s="388">
        <v>70</v>
      </c>
      <c r="AF12" s="43"/>
    </row>
    <row r="13" spans="1:34" ht="21.75" customHeight="1" x14ac:dyDescent="0.2">
      <c r="A13" s="305">
        <v>273</v>
      </c>
      <c r="B13" s="301">
        <v>24</v>
      </c>
      <c r="C13" s="21"/>
      <c r="D13" s="88" t="s">
        <v>6</v>
      </c>
      <c r="E13" s="313">
        <v>12</v>
      </c>
      <c r="F13" s="127">
        <v>12</v>
      </c>
      <c r="G13" s="22"/>
      <c r="H13" s="42">
        <v>256</v>
      </c>
      <c r="I13" s="59">
        <v>21</v>
      </c>
      <c r="J13" s="43"/>
      <c r="K13" s="75">
        <f t="shared" si="0"/>
        <v>-17</v>
      </c>
      <c r="L13" s="76">
        <f t="shared" si="1"/>
        <v>-6.2271062271062272</v>
      </c>
      <c r="M13" s="324">
        <f t="shared" si="2"/>
        <v>254</v>
      </c>
      <c r="N13" s="325">
        <f t="shared" si="3"/>
        <v>2</v>
      </c>
      <c r="O13" s="28"/>
      <c r="P13" s="7">
        <v>4</v>
      </c>
      <c r="Q13" s="7">
        <v>1</v>
      </c>
      <c r="R13" s="113"/>
      <c r="S13" s="389">
        <v>7</v>
      </c>
      <c r="T13" s="381" t="s">
        <v>75</v>
      </c>
      <c r="U13" s="382">
        <v>10</v>
      </c>
      <c r="V13" s="381" t="s">
        <v>75</v>
      </c>
      <c r="W13" s="383"/>
      <c r="X13" s="127">
        <v>6</v>
      </c>
      <c r="Y13" s="166"/>
      <c r="Z13" s="384">
        <v>72</v>
      </c>
      <c r="AA13" s="385">
        <v>25</v>
      </c>
      <c r="AB13" s="165"/>
      <c r="AC13" s="386">
        <v>48</v>
      </c>
      <c r="AD13" s="387">
        <v>24</v>
      </c>
      <c r="AE13" s="388">
        <v>72</v>
      </c>
      <c r="AF13" s="43"/>
    </row>
    <row r="14" spans="1:34" ht="21.75" customHeight="1" x14ac:dyDescent="0.2">
      <c r="A14" s="305">
        <v>562</v>
      </c>
      <c r="B14" s="301">
        <v>51</v>
      </c>
      <c r="C14" s="21"/>
      <c r="D14" s="88" t="s">
        <v>7</v>
      </c>
      <c r="E14" s="313">
        <v>18</v>
      </c>
      <c r="F14" s="127">
        <v>18</v>
      </c>
      <c r="G14" s="22"/>
      <c r="H14" s="42">
        <v>543</v>
      </c>
      <c r="I14" s="59">
        <v>48</v>
      </c>
      <c r="J14" s="43"/>
      <c r="K14" s="75">
        <f t="shared" si="0"/>
        <v>-19</v>
      </c>
      <c r="L14" s="76">
        <f t="shared" si="1"/>
        <v>-3.3807829181494666</v>
      </c>
      <c r="M14" s="324">
        <f t="shared" si="2"/>
        <v>536</v>
      </c>
      <c r="N14" s="325">
        <f t="shared" si="3"/>
        <v>7</v>
      </c>
      <c r="O14" s="28"/>
      <c r="P14" s="7">
        <v>10</v>
      </c>
      <c r="Q14" s="7">
        <v>3</v>
      </c>
      <c r="R14" s="113"/>
      <c r="S14" s="380">
        <v>15</v>
      </c>
      <c r="T14" s="381" t="s">
        <v>75</v>
      </c>
      <c r="U14" s="382">
        <v>18</v>
      </c>
      <c r="V14" s="381" t="s">
        <v>75</v>
      </c>
      <c r="W14" s="383"/>
      <c r="X14" s="127">
        <v>3</v>
      </c>
      <c r="Y14" s="166"/>
      <c r="Z14" s="384">
        <v>71</v>
      </c>
      <c r="AA14" s="385">
        <v>20</v>
      </c>
      <c r="AB14" s="165"/>
      <c r="AC14" s="386">
        <v>51</v>
      </c>
      <c r="AD14" s="181">
        <v>11</v>
      </c>
      <c r="AE14" s="395">
        <v>64</v>
      </c>
      <c r="AF14" s="43"/>
    </row>
    <row r="15" spans="1:34" ht="21.75" customHeight="1" x14ac:dyDescent="0.2">
      <c r="A15" s="305">
        <v>282</v>
      </c>
      <c r="B15" s="301">
        <v>19</v>
      </c>
      <c r="C15" s="21"/>
      <c r="D15" s="88" t="s">
        <v>8</v>
      </c>
      <c r="E15" s="313">
        <v>14</v>
      </c>
      <c r="F15" s="127">
        <v>14</v>
      </c>
      <c r="G15" s="22"/>
      <c r="H15" s="42">
        <v>270</v>
      </c>
      <c r="I15" s="59">
        <v>19</v>
      </c>
      <c r="J15" s="43"/>
      <c r="K15" s="75">
        <f t="shared" si="0"/>
        <v>-12</v>
      </c>
      <c r="L15" s="76">
        <f t="shared" si="1"/>
        <v>-4.2553191489361701</v>
      </c>
      <c r="M15" s="324">
        <f t="shared" si="2"/>
        <v>268</v>
      </c>
      <c r="N15" s="325">
        <f t="shared" si="3"/>
        <v>2</v>
      </c>
      <c r="O15" s="28"/>
      <c r="P15" s="7">
        <v>4</v>
      </c>
      <c r="Q15" s="7">
        <v>2</v>
      </c>
      <c r="R15" s="113"/>
      <c r="S15" s="389">
        <v>8</v>
      </c>
      <c r="T15" s="381" t="s">
        <v>75</v>
      </c>
      <c r="U15" s="382">
        <v>9</v>
      </c>
      <c r="V15" s="381" t="s">
        <v>75</v>
      </c>
      <c r="W15" s="383"/>
      <c r="X15" s="127">
        <v>1</v>
      </c>
      <c r="Y15" s="166"/>
      <c r="Z15" s="384">
        <v>73</v>
      </c>
      <c r="AA15" s="385">
        <v>27</v>
      </c>
      <c r="AB15" s="165"/>
      <c r="AC15" s="386">
        <v>72</v>
      </c>
      <c r="AD15" s="387">
        <v>13</v>
      </c>
      <c r="AE15" s="388">
        <v>64</v>
      </c>
      <c r="AF15" s="43"/>
    </row>
    <row r="16" spans="1:34" ht="21.75" customHeight="1" x14ac:dyDescent="0.2">
      <c r="A16" s="305">
        <v>457</v>
      </c>
      <c r="B16" s="301">
        <v>29</v>
      </c>
      <c r="C16" s="21"/>
      <c r="D16" s="88" t="s">
        <v>9</v>
      </c>
      <c r="E16" s="313">
        <v>17</v>
      </c>
      <c r="F16" s="127">
        <v>17</v>
      </c>
      <c r="G16" s="22"/>
      <c r="H16" s="42">
        <v>429</v>
      </c>
      <c r="I16" s="59">
        <v>28</v>
      </c>
      <c r="J16" s="43"/>
      <c r="K16" s="75">
        <f t="shared" si="0"/>
        <v>-28</v>
      </c>
      <c r="L16" s="76">
        <f t="shared" si="1"/>
        <v>-6.1269146608315097</v>
      </c>
      <c r="M16" s="324">
        <f t="shared" si="2"/>
        <v>421</v>
      </c>
      <c r="N16" s="325">
        <f t="shared" si="3"/>
        <v>8</v>
      </c>
      <c r="O16" s="28"/>
      <c r="P16" s="7">
        <v>6</v>
      </c>
      <c r="Q16" s="7">
        <v>3</v>
      </c>
      <c r="R16" s="113"/>
      <c r="S16" s="389">
        <v>19</v>
      </c>
      <c r="T16" s="381" t="s">
        <v>75</v>
      </c>
      <c r="U16" s="393">
        <v>18</v>
      </c>
      <c r="V16" s="381" t="s">
        <v>75</v>
      </c>
      <c r="W16" s="383"/>
      <c r="X16" s="127">
        <v>5</v>
      </c>
      <c r="Y16" s="166"/>
      <c r="Z16" s="384">
        <v>74</v>
      </c>
      <c r="AA16" s="385">
        <v>23</v>
      </c>
      <c r="AB16" s="165"/>
      <c r="AC16" s="386">
        <v>59</v>
      </c>
      <c r="AD16" s="387">
        <v>15</v>
      </c>
      <c r="AE16" s="388">
        <v>70</v>
      </c>
      <c r="AF16" s="43"/>
    </row>
    <row r="17" spans="1:34" ht="21.75" customHeight="1" x14ac:dyDescent="0.2">
      <c r="A17" s="305">
        <v>343</v>
      </c>
      <c r="B17" s="301">
        <v>45</v>
      </c>
      <c r="C17" s="21"/>
      <c r="D17" s="88" t="s">
        <v>10</v>
      </c>
      <c r="E17" s="313">
        <v>15</v>
      </c>
      <c r="F17" s="127">
        <v>15</v>
      </c>
      <c r="G17" s="22"/>
      <c r="H17" s="42">
        <v>327</v>
      </c>
      <c r="I17" s="59">
        <v>47</v>
      </c>
      <c r="J17" s="43"/>
      <c r="K17" s="75">
        <f t="shared" si="0"/>
        <v>-16</v>
      </c>
      <c r="L17" s="76">
        <f t="shared" si="1"/>
        <v>-4.6647230320699711</v>
      </c>
      <c r="M17" s="324">
        <f t="shared" si="2"/>
        <v>320</v>
      </c>
      <c r="N17" s="325">
        <f t="shared" si="3"/>
        <v>7</v>
      </c>
      <c r="O17" s="28"/>
      <c r="P17" s="7">
        <v>2</v>
      </c>
      <c r="Q17" s="7">
        <v>9</v>
      </c>
      <c r="R17" s="113"/>
      <c r="S17" s="389">
        <v>10</v>
      </c>
      <c r="T17" s="381" t="s">
        <v>75</v>
      </c>
      <c r="U17" s="382">
        <v>13</v>
      </c>
      <c r="V17" s="381" t="s">
        <v>75</v>
      </c>
      <c r="W17" s="383"/>
      <c r="X17" s="127">
        <v>2</v>
      </c>
      <c r="Y17" s="166"/>
      <c r="Z17" s="384">
        <v>74</v>
      </c>
      <c r="AA17" s="385">
        <v>23</v>
      </c>
      <c r="AB17" s="165"/>
      <c r="AC17" s="396">
        <v>68</v>
      </c>
      <c r="AD17" s="181">
        <v>16</v>
      </c>
      <c r="AE17" s="395">
        <v>67</v>
      </c>
      <c r="AF17" s="43"/>
      <c r="AG17" s="2" t="s">
        <v>0</v>
      </c>
    </row>
    <row r="18" spans="1:34" ht="21.75" customHeight="1" x14ac:dyDescent="0.2">
      <c r="A18" s="305">
        <v>168</v>
      </c>
      <c r="B18" s="301">
        <v>14</v>
      </c>
      <c r="C18" s="21"/>
      <c r="D18" s="88" t="s">
        <v>11</v>
      </c>
      <c r="E18" s="313">
        <v>8</v>
      </c>
      <c r="F18" s="127">
        <v>9</v>
      </c>
      <c r="G18" s="22"/>
      <c r="H18" s="42">
        <v>156</v>
      </c>
      <c r="I18" s="59">
        <v>26</v>
      </c>
      <c r="J18" s="43"/>
      <c r="K18" s="75">
        <f t="shared" si="0"/>
        <v>-12</v>
      </c>
      <c r="L18" s="76">
        <f t="shared" si="1"/>
        <v>-7.1428571428571423</v>
      </c>
      <c r="M18" s="324">
        <f t="shared" si="2"/>
        <v>156</v>
      </c>
      <c r="N18" s="325">
        <f t="shared" si="3"/>
        <v>0</v>
      </c>
      <c r="O18" s="28"/>
      <c r="P18" s="7">
        <v>5</v>
      </c>
      <c r="Q18" s="7">
        <v>11</v>
      </c>
      <c r="R18" s="113"/>
      <c r="S18" s="380">
        <v>8</v>
      </c>
      <c r="T18" s="381" t="s">
        <v>75</v>
      </c>
      <c r="U18" s="382">
        <v>7</v>
      </c>
      <c r="V18" s="381" t="s">
        <v>75</v>
      </c>
      <c r="W18" s="383"/>
      <c r="X18" s="127">
        <v>2</v>
      </c>
      <c r="Y18" s="166"/>
      <c r="Z18" s="384">
        <v>72</v>
      </c>
      <c r="AA18" s="385">
        <v>22</v>
      </c>
      <c r="AB18" s="165"/>
      <c r="AC18" s="397">
        <v>42</v>
      </c>
      <c r="AD18" s="181">
        <v>13</v>
      </c>
      <c r="AE18" s="395">
        <v>68</v>
      </c>
      <c r="AF18" s="43"/>
    </row>
    <row r="19" spans="1:34" ht="21.75" customHeight="1" x14ac:dyDescent="0.2">
      <c r="A19" s="305">
        <v>360</v>
      </c>
      <c r="B19" s="301">
        <v>25</v>
      </c>
      <c r="C19" s="21"/>
      <c r="D19" s="88" t="s">
        <v>12</v>
      </c>
      <c r="E19" s="313">
        <v>14</v>
      </c>
      <c r="F19" s="127">
        <v>14</v>
      </c>
      <c r="G19" s="22"/>
      <c r="H19" s="42">
        <v>351</v>
      </c>
      <c r="I19" s="59">
        <v>29</v>
      </c>
      <c r="J19" s="43"/>
      <c r="K19" s="75">
        <f t="shared" si="0"/>
        <v>-9</v>
      </c>
      <c r="L19" s="76">
        <f t="shared" si="1"/>
        <v>-2.5</v>
      </c>
      <c r="M19" s="324">
        <f t="shared" si="2"/>
        <v>343</v>
      </c>
      <c r="N19" s="325">
        <f t="shared" si="3"/>
        <v>8</v>
      </c>
      <c r="O19" s="28"/>
      <c r="P19" s="7">
        <v>6</v>
      </c>
      <c r="Q19" s="7">
        <v>0</v>
      </c>
      <c r="R19" s="113"/>
      <c r="S19" s="380">
        <v>11</v>
      </c>
      <c r="T19" s="381" t="s">
        <v>75</v>
      </c>
      <c r="U19" s="382">
        <v>8</v>
      </c>
      <c r="V19" s="381" t="s">
        <v>75</v>
      </c>
      <c r="W19" s="383"/>
      <c r="X19" s="127">
        <v>4</v>
      </c>
      <c r="Y19" s="166"/>
      <c r="Z19" s="384">
        <v>71</v>
      </c>
      <c r="AA19" s="385">
        <v>21</v>
      </c>
      <c r="AB19" s="165"/>
      <c r="AC19" s="394">
        <v>53</v>
      </c>
      <c r="AD19" s="181">
        <v>17</v>
      </c>
      <c r="AE19" s="395">
        <v>60</v>
      </c>
      <c r="AF19" s="43"/>
    </row>
    <row r="20" spans="1:34" ht="21.75" customHeight="1" x14ac:dyDescent="0.2">
      <c r="A20" s="305">
        <v>291</v>
      </c>
      <c r="B20" s="301">
        <v>10</v>
      </c>
      <c r="C20" s="21"/>
      <c r="D20" s="88" t="s">
        <v>13</v>
      </c>
      <c r="E20" s="313">
        <v>11</v>
      </c>
      <c r="F20" s="127">
        <v>12</v>
      </c>
      <c r="G20" s="22"/>
      <c r="H20" s="42">
        <v>290</v>
      </c>
      <c r="I20" s="59">
        <v>10</v>
      </c>
      <c r="J20" s="43"/>
      <c r="K20" s="75">
        <f t="shared" si="0"/>
        <v>-1</v>
      </c>
      <c r="L20" s="76">
        <f t="shared" si="1"/>
        <v>-0.3436426116838488</v>
      </c>
      <c r="M20" s="324">
        <f t="shared" si="2"/>
        <v>283</v>
      </c>
      <c r="N20" s="325">
        <f t="shared" si="3"/>
        <v>7</v>
      </c>
      <c r="O20" s="28"/>
      <c r="P20" s="7">
        <v>6</v>
      </c>
      <c r="Q20" s="7">
        <v>1</v>
      </c>
      <c r="R20" s="113"/>
      <c r="S20" s="380">
        <v>8</v>
      </c>
      <c r="T20" s="381" t="s">
        <v>75</v>
      </c>
      <c r="U20" s="382">
        <v>4</v>
      </c>
      <c r="V20" s="381" t="s">
        <v>75</v>
      </c>
      <c r="W20" s="383"/>
      <c r="X20" s="127">
        <v>2</v>
      </c>
      <c r="Y20" s="166"/>
      <c r="Z20" s="384">
        <v>72</v>
      </c>
      <c r="AA20" s="385">
        <v>25</v>
      </c>
      <c r="AB20" s="165"/>
      <c r="AC20" s="396">
        <v>55</v>
      </c>
      <c r="AD20" s="181">
        <v>19</v>
      </c>
      <c r="AE20" s="395">
        <v>66</v>
      </c>
      <c r="AF20" s="43"/>
    </row>
    <row r="21" spans="1:34" ht="21.75" customHeight="1" x14ac:dyDescent="0.2">
      <c r="A21" s="305">
        <v>299</v>
      </c>
      <c r="B21" s="301">
        <v>26</v>
      </c>
      <c r="C21" s="21"/>
      <c r="D21" s="88" t="s">
        <v>14</v>
      </c>
      <c r="E21" s="313">
        <v>11</v>
      </c>
      <c r="F21" s="127">
        <v>11</v>
      </c>
      <c r="G21" s="22"/>
      <c r="H21" s="42">
        <v>288</v>
      </c>
      <c r="I21" s="59">
        <v>25</v>
      </c>
      <c r="J21" s="43"/>
      <c r="K21" s="75">
        <f t="shared" si="0"/>
        <v>-11</v>
      </c>
      <c r="L21" s="76">
        <f t="shared" si="1"/>
        <v>-3.6789297658862878</v>
      </c>
      <c r="M21" s="324">
        <f t="shared" si="2"/>
        <v>284</v>
      </c>
      <c r="N21" s="325">
        <f t="shared" si="3"/>
        <v>4</v>
      </c>
      <c r="O21" s="28"/>
      <c r="P21" s="7">
        <v>4</v>
      </c>
      <c r="Q21" s="7">
        <v>1</v>
      </c>
      <c r="R21" s="113"/>
      <c r="S21" s="380">
        <v>10</v>
      </c>
      <c r="T21" s="381" t="s">
        <v>75</v>
      </c>
      <c r="U21" s="382">
        <v>7</v>
      </c>
      <c r="V21" s="381" t="s">
        <v>75</v>
      </c>
      <c r="W21" s="383"/>
      <c r="X21" s="127">
        <v>2</v>
      </c>
      <c r="Y21" s="166"/>
      <c r="Z21" s="384">
        <v>73</v>
      </c>
      <c r="AA21" s="385">
        <v>24</v>
      </c>
      <c r="AB21" s="165"/>
      <c r="AC21" s="396">
        <v>58</v>
      </c>
      <c r="AD21" s="181">
        <v>16</v>
      </c>
      <c r="AE21" s="395">
        <v>66</v>
      </c>
      <c r="AF21" s="43"/>
    </row>
    <row r="22" spans="1:34" ht="21.75" customHeight="1" x14ac:dyDescent="0.2">
      <c r="A22" s="305">
        <v>251</v>
      </c>
      <c r="B22" s="301">
        <v>29</v>
      </c>
      <c r="C22" s="21"/>
      <c r="D22" s="88" t="s">
        <v>15</v>
      </c>
      <c r="E22" s="313">
        <v>12</v>
      </c>
      <c r="F22" s="127">
        <v>12</v>
      </c>
      <c r="G22" s="22"/>
      <c r="H22" s="42">
        <v>234</v>
      </c>
      <c r="I22" s="59">
        <v>30</v>
      </c>
      <c r="J22" s="43"/>
      <c r="K22" s="75">
        <f t="shared" si="0"/>
        <v>-17</v>
      </c>
      <c r="L22" s="76">
        <f t="shared" si="1"/>
        <v>-6.7729083665338639</v>
      </c>
      <c r="M22" s="324">
        <f t="shared" si="2"/>
        <v>233</v>
      </c>
      <c r="N22" s="325">
        <f t="shared" si="3"/>
        <v>1</v>
      </c>
      <c r="O22" s="28"/>
      <c r="P22" s="7">
        <v>8</v>
      </c>
      <c r="Q22" s="7">
        <v>5</v>
      </c>
      <c r="R22" s="113"/>
      <c r="S22" s="380">
        <v>12</v>
      </c>
      <c r="T22" s="381" t="s">
        <v>75</v>
      </c>
      <c r="U22" s="382">
        <v>13</v>
      </c>
      <c r="V22" s="381" t="s">
        <v>75</v>
      </c>
      <c r="W22" s="383"/>
      <c r="X22" s="127">
        <v>1</v>
      </c>
      <c r="Y22" s="166"/>
      <c r="Z22" s="384">
        <v>75</v>
      </c>
      <c r="AA22" s="385">
        <v>25</v>
      </c>
      <c r="AB22" s="165"/>
      <c r="AC22" s="396">
        <v>65</v>
      </c>
      <c r="AD22" s="381">
        <v>16</v>
      </c>
      <c r="AE22" s="398">
        <v>72</v>
      </c>
      <c r="AF22" s="43"/>
      <c r="AH22" s="182" t="s">
        <v>0</v>
      </c>
    </row>
    <row r="23" spans="1:34" ht="21.75" customHeight="1" x14ac:dyDescent="0.2">
      <c r="A23" s="305">
        <v>694</v>
      </c>
      <c r="B23" s="301">
        <v>58</v>
      </c>
      <c r="C23" s="21"/>
      <c r="D23" s="88" t="s">
        <v>16</v>
      </c>
      <c r="E23" s="313">
        <v>22</v>
      </c>
      <c r="F23" s="127">
        <v>22</v>
      </c>
      <c r="G23" s="22"/>
      <c r="H23" s="42">
        <v>675</v>
      </c>
      <c r="I23" s="59">
        <v>64</v>
      </c>
      <c r="J23" s="43"/>
      <c r="K23" s="75">
        <f t="shared" si="0"/>
        <v>-19</v>
      </c>
      <c r="L23" s="76">
        <f t="shared" si="1"/>
        <v>-2.7377521613832854</v>
      </c>
      <c r="M23" s="324">
        <f t="shared" si="2"/>
        <v>661</v>
      </c>
      <c r="N23" s="325">
        <f t="shared" si="3"/>
        <v>14</v>
      </c>
      <c r="O23" s="28"/>
      <c r="P23" s="7">
        <v>20</v>
      </c>
      <c r="Q23" s="7">
        <v>7</v>
      </c>
      <c r="R23" s="113"/>
      <c r="S23" s="380">
        <v>29</v>
      </c>
      <c r="T23" s="381" t="s">
        <v>75</v>
      </c>
      <c r="U23" s="382">
        <v>19</v>
      </c>
      <c r="V23" s="381" t="s">
        <v>75</v>
      </c>
      <c r="W23" s="383"/>
      <c r="X23" s="127">
        <v>5</v>
      </c>
      <c r="Y23" s="166"/>
      <c r="Z23" s="384">
        <v>70</v>
      </c>
      <c r="AA23" s="385">
        <v>19</v>
      </c>
      <c r="AB23" s="165"/>
      <c r="AC23" s="396">
        <v>52</v>
      </c>
      <c r="AD23" s="181">
        <v>11</v>
      </c>
      <c r="AE23" s="395">
        <v>58</v>
      </c>
      <c r="AF23" s="43"/>
    </row>
    <row r="24" spans="1:34" ht="21.75" customHeight="1" x14ac:dyDescent="0.2">
      <c r="A24" s="362">
        <v>154</v>
      </c>
      <c r="B24" s="302">
        <v>22</v>
      </c>
      <c r="C24" s="21"/>
      <c r="D24" s="194" t="s">
        <v>17</v>
      </c>
      <c r="E24" s="314">
        <v>9</v>
      </c>
      <c r="F24" s="195">
        <v>7</v>
      </c>
      <c r="G24" s="22"/>
      <c r="H24" s="192">
        <v>125</v>
      </c>
      <c r="I24" s="193">
        <v>20</v>
      </c>
      <c r="J24" s="43"/>
      <c r="K24" s="289">
        <f t="shared" si="0"/>
        <v>-29</v>
      </c>
      <c r="L24" s="290">
        <f t="shared" si="1"/>
        <v>-18.831168831168831</v>
      </c>
      <c r="M24" s="326">
        <f t="shared" si="2"/>
        <v>125</v>
      </c>
      <c r="N24" s="327">
        <f t="shared" si="3"/>
        <v>0</v>
      </c>
      <c r="O24" s="28"/>
      <c r="P24" s="196">
        <v>5</v>
      </c>
      <c r="Q24" s="294">
        <v>0</v>
      </c>
      <c r="R24" s="197"/>
      <c r="S24" s="399">
        <v>27</v>
      </c>
      <c r="T24" s="400" t="s">
        <v>75</v>
      </c>
      <c r="U24" s="401">
        <v>3</v>
      </c>
      <c r="V24" s="400" t="s">
        <v>75</v>
      </c>
      <c r="W24" s="402"/>
      <c r="X24" s="195">
        <v>4</v>
      </c>
      <c r="Y24" s="166"/>
      <c r="Z24" s="403">
        <v>70</v>
      </c>
      <c r="AA24" s="404">
        <v>21</v>
      </c>
      <c r="AB24" s="165"/>
      <c r="AC24" s="405">
        <v>59</v>
      </c>
      <c r="AD24" s="406">
        <v>22</v>
      </c>
      <c r="AE24" s="407">
        <v>69</v>
      </c>
      <c r="AF24" s="43"/>
    </row>
    <row r="25" spans="1:34" s="11" customFormat="1" ht="5.25" customHeight="1" x14ac:dyDescent="0.2">
      <c r="A25" s="71"/>
      <c r="B25" s="65"/>
      <c r="C25" s="72"/>
      <c r="D25" s="73"/>
      <c r="E25" s="123"/>
      <c r="F25" s="123"/>
      <c r="G25" s="73"/>
      <c r="H25" s="71"/>
      <c r="I25" s="65"/>
      <c r="J25" s="65"/>
      <c r="K25" s="62"/>
      <c r="L25" s="63"/>
      <c r="M25" s="328"/>
      <c r="N25" s="328"/>
      <c r="O25" s="351"/>
      <c r="P25" s="64"/>
      <c r="Q25" s="64"/>
      <c r="R25" s="114"/>
      <c r="S25" s="65"/>
      <c r="T25" s="64"/>
      <c r="U25" s="66"/>
      <c r="V25" s="64"/>
      <c r="W25" s="114"/>
      <c r="X25" s="64"/>
      <c r="Y25" s="351"/>
      <c r="Z25" s="65"/>
      <c r="AA25" s="63"/>
      <c r="AB25" s="65"/>
      <c r="AC25" s="64"/>
      <c r="AD25" s="64"/>
      <c r="AE25" s="222"/>
      <c r="AF25" s="65"/>
    </row>
    <row r="26" spans="1:34" ht="30" customHeight="1" x14ac:dyDescent="0.2">
      <c r="A26" s="303">
        <v>1</v>
      </c>
      <c r="B26" s="304">
        <v>0</v>
      </c>
      <c r="C26" s="21"/>
      <c r="D26" s="83" t="s">
        <v>72</v>
      </c>
      <c r="E26" s="315">
        <v>2</v>
      </c>
      <c r="F26" s="128">
        <v>3</v>
      </c>
      <c r="G26" s="22"/>
      <c r="H26" s="50">
        <v>0</v>
      </c>
      <c r="I26" s="69">
        <v>0</v>
      </c>
      <c r="J26" s="43"/>
      <c r="K26" s="84">
        <f>H26-A26</f>
        <v>-1</v>
      </c>
      <c r="L26" s="85">
        <f>SUM(K26/A26*100)</f>
        <v>-100</v>
      </c>
      <c r="M26" s="329">
        <f>SUM(A26+P26-S26-U26-X26)</f>
        <v>0</v>
      </c>
      <c r="N26" s="330">
        <f>SUM(H26-M26)</f>
        <v>0</v>
      </c>
      <c r="O26" s="352"/>
      <c r="P26" s="89">
        <v>0</v>
      </c>
      <c r="Q26" s="52">
        <v>0</v>
      </c>
      <c r="R26" s="115"/>
      <c r="S26" s="90">
        <v>0</v>
      </c>
      <c r="T26" s="133" t="s">
        <v>75</v>
      </c>
      <c r="U26" s="91">
        <v>1</v>
      </c>
      <c r="V26" s="133" t="s">
        <v>75</v>
      </c>
      <c r="W26" s="116"/>
      <c r="X26" s="92">
        <v>0</v>
      </c>
      <c r="Y26" s="352"/>
      <c r="Z26" s="70" t="s">
        <v>75</v>
      </c>
      <c r="AA26" s="94" t="s">
        <v>75</v>
      </c>
      <c r="AB26" s="43"/>
      <c r="AC26" s="99" t="s">
        <v>75</v>
      </c>
      <c r="AD26" s="133" t="s">
        <v>75</v>
      </c>
      <c r="AE26" s="223" t="s">
        <v>75</v>
      </c>
      <c r="AF26" s="43"/>
    </row>
    <row r="27" spans="1:34" s="11" customFormat="1" ht="6.75" customHeight="1" x14ac:dyDescent="0.2">
      <c r="A27" s="71"/>
      <c r="B27" s="65"/>
      <c r="C27" s="72"/>
      <c r="D27" s="73"/>
      <c r="E27" s="123"/>
      <c r="F27" s="123"/>
      <c r="G27" s="73"/>
      <c r="H27" s="71"/>
      <c r="I27" s="65"/>
      <c r="J27" s="65"/>
      <c r="K27" s="62"/>
      <c r="L27" s="63"/>
      <c r="M27" s="328"/>
      <c r="N27" s="328"/>
      <c r="O27" s="351"/>
      <c r="P27" s="64"/>
      <c r="Q27" s="64"/>
      <c r="R27" s="114"/>
      <c r="S27" s="65"/>
      <c r="T27" s="64"/>
      <c r="U27" s="66"/>
      <c r="V27" s="64"/>
      <c r="W27" s="114"/>
      <c r="X27" s="64"/>
      <c r="Y27" s="351"/>
      <c r="Z27" s="65"/>
      <c r="AA27" s="63"/>
      <c r="AB27" s="65"/>
      <c r="AC27" s="64"/>
      <c r="AD27" s="64"/>
      <c r="AE27" s="222"/>
      <c r="AF27" s="65"/>
    </row>
    <row r="28" spans="1:34" s="176" customFormat="1" ht="27.75" customHeight="1" x14ac:dyDescent="0.2">
      <c r="A28" s="303">
        <v>42</v>
      </c>
      <c r="B28" s="304">
        <v>12</v>
      </c>
      <c r="C28" s="164"/>
      <c r="D28" s="83" t="s">
        <v>62</v>
      </c>
      <c r="E28" s="315">
        <v>3</v>
      </c>
      <c r="F28" s="128">
        <v>2</v>
      </c>
      <c r="G28" s="22"/>
      <c r="H28" s="162">
        <v>37</v>
      </c>
      <c r="I28" s="163">
        <v>12</v>
      </c>
      <c r="J28" s="165"/>
      <c r="K28" s="84">
        <f>H28-A28</f>
        <v>-5</v>
      </c>
      <c r="L28" s="85">
        <f>SUM(K28/A28*100)</f>
        <v>-11.904761904761903</v>
      </c>
      <c r="M28" s="329">
        <f>SUM(A28+P28-S28-U28-X28)</f>
        <v>37</v>
      </c>
      <c r="N28" s="330">
        <f>SUM(H28-M28)</f>
        <v>0</v>
      </c>
      <c r="O28" s="353"/>
      <c r="P28" s="167">
        <v>1</v>
      </c>
      <c r="Q28" s="168">
        <v>0</v>
      </c>
      <c r="R28" s="169"/>
      <c r="S28" s="170">
        <v>4</v>
      </c>
      <c r="T28" s="175" t="s">
        <v>75</v>
      </c>
      <c r="U28" s="171">
        <v>2</v>
      </c>
      <c r="V28" s="175" t="s">
        <v>75</v>
      </c>
      <c r="W28" s="172"/>
      <c r="X28" s="128">
        <v>0</v>
      </c>
      <c r="Y28" s="353"/>
      <c r="Z28" s="173">
        <v>78</v>
      </c>
      <c r="AA28" s="163">
        <v>31</v>
      </c>
      <c r="AB28" s="165"/>
      <c r="AC28" s="174">
        <v>86</v>
      </c>
      <c r="AD28" s="175">
        <v>17</v>
      </c>
      <c r="AE28" s="228">
        <v>71</v>
      </c>
      <c r="AF28" s="165"/>
    </row>
    <row r="29" spans="1:34" s="11" customFormat="1" ht="6.75" customHeight="1" x14ac:dyDescent="0.2">
      <c r="A29" s="71"/>
      <c r="B29" s="65"/>
      <c r="C29" s="72"/>
      <c r="D29" s="73"/>
      <c r="E29" s="123"/>
      <c r="F29" s="123"/>
      <c r="G29" s="73"/>
      <c r="H29" s="71"/>
      <c r="I29" s="65"/>
      <c r="J29" s="65"/>
      <c r="K29" s="62"/>
      <c r="L29" s="63"/>
      <c r="M29" s="328"/>
      <c r="N29" s="328"/>
      <c r="O29" s="354"/>
      <c r="P29" s="64"/>
      <c r="Q29" s="64"/>
      <c r="R29" s="114"/>
      <c r="S29" s="65"/>
      <c r="T29" s="64"/>
      <c r="U29" s="66"/>
      <c r="V29" s="64"/>
      <c r="W29" s="114"/>
      <c r="X29" s="64"/>
      <c r="Y29" s="354"/>
      <c r="Z29" s="65"/>
      <c r="AA29" s="63"/>
      <c r="AB29" s="356"/>
      <c r="AC29" s="64"/>
      <c r="AD29" s="64" t="s">
        <v>0</v>
      </c>
      <c r="AE29" s="222"/>
      <c r="AF29" s="65"/>
    </row>
    <row r="30" spans="1:34" s="11" customFormat="1" ht="30.75" customHeight="1" thickBot="1" x14ac:dyDescent="0.25">
      <c r="A30" s="279">
        <f>SUM(A6:A28)</f>
        <v>6301</v>
      </c>
      <c r="B30" s="279">
        <f>SUM(B28:B29,B26,B6:B24)</f>
        <v>577</v>
      </c>
      <c r="C30" s="232"/>
      <c r="D30" s="233" t="s">
        <v>55</v>
      </c>
      <c r="E30" s="279">
        <f>SUM(E28:E29,E26,E6:E24)</f>
        <v>255</v>
      </c>
      <c r="F30" s="279">
        <f>SUM(F28,F26,F6:F24)</f>
        <v>256</v>
      </c>
      <c r="G30" s="234"/>
      <c r="H30" s="279">
        <f>SUM(H6:H28)</f>
        <v>5989</v>
      </c>
      <c r="I30" s="279">
        <f>SUM(I28:I29,I26,I6:I24)</f>
        <v>571</v>
      </c>
      <c r="J30" s="235"/>
      <c r="K30" s="360">
        <f>SUM(K28:K29,K26,K6:K24)</f>
        <v>-312</v>
      </c>
      <c r="L30" s="364">
        <f>SUM(K30/A30*100)</f>
        <v>-4.9515949849230276</v>
      </c>
      <c r="M30" s="331">
        <f>SUM(M28:M29,M26,M6:M24)</f>
        <v>5918</v>
      </c>
      <c r="N30" s="355">
        <f>SUM(N28:N29,N26,N6:N24)</f>
        <v>71</v>
      </c>
      <c r="O30" s="347"/>
      <c r="P30" s="348">
        <f>SUM(P28:P29,P26,P6:P24)</f>
        <v>109</v>
      </c>
      <c r="Q30" s="348">
        <f>SUM(Q28:Q29,Q26,Q6:Q24)</f>
        <v>63</v>
      </c>
      <c r="R30" s="265"/>
      <c r="S30" s="348">
        <f>SUM(S28:S29,S26,S6:S24)</f>
        <v>249</v>
      </c>
      <c r="T30" s="348">
        <f>SUM(T28:T29,T26,T6:T24)</f>
        <v>0</v>
      </c>
      <c r="U30" s="348">
        <f>SUM(U28:U29,U26,U6:U24)</f>
        <v>198</v>
      </c>
      <c r="V30" s="348">
        <f>SUM(V28:V29,V26,V6:V24)</f>
        <v>0</v>
      </c>
      <c r="W30" s="265"/>
      <c r="X30" s="348">
        <f>SUM(X28:X29,X26,X6:X24)</f>
        <v>45</v>
      </c>
      <c r="Y30" s="347"/>
      <c r="Z30" s="349">
        <v>72</v>
      </c>
      <c r="AA30" s="349"/>
      <c r="AB30" s="357"/>
      <c r="AC30" s="349">
        <v>56</v>
      </c>
      <c r="AD30" s="349">
        <v>16</v>
      </c>
      <c r="AE30" s="350">
        <v>67</v>
      </c>
      <c r="AF30" s="56"/>
      <c r="AH30" s="11" t="s">
        <v>0</v>
      </c>
    </row>
    <row r="31" spans="1:34" s="11" customFormat="1" ht="19.5" customHeight="1" thickBot="1" x14ac:dyDescent="0.25">
      <c r="A31" s="71"/>
      <c r="B31" s="65"/>
      <c r="C31" s="72"/>
      <c r="D31" s="73"/>
      <c r="E31" s="123"/>
      <c r="F31" s="123"/>
      <c r="G31" s="73"/>
      <c r="H31" s="71"/>
      <c r="I31" s="65"/>
      <c r="J31" s="65"/>
      <c r="K31" s="62"/>
      <c r="L31" s="63"/>
      <c r="M31" s="328"/>
      <c r="N31" s="328"/>
      <c r="O31" s="74"/>
      <c r="P31" s="64"/>
      <c r="Q31" s="64"/>
      <c r="R31" s="114"/>
      <c r="S31" s="65"/>
      <c r="T31" s="64"/>
      <c r="U31" s="66"/>
      <c r="V31" s="64"/>
      <c r="W31" s="114"/>
      <c r="X31" s="64"/>
      <c r="Y31" s="74"/>
      <c r="Z31" s="65"/>
      <c r="AA31" s="63"/>
      <c r="AB31" s="65"/>
      <c r="AC31" s="64"/>
      <c r="AD31" s="64"/>
      <c r="AE31" s="64"/>
      <c r="AF31" s="65"/>
    </row>
    <row r="32" spans="1:34" ht="21.75" customHeight="1" x14ac:dyDescent="0.2">
      <c r="A32" s="361">
        <v>388</v>
      </c>
      <c r="B32" s="300">
        <v>25</v>
      </c>
      <c r="C32" s="203"/>
      <c r="D32" s="241" t="s">
        <v>36</v>
      </c>
      <c r="E32" s="312">
        <v>13</v>
      </c>
      <c r="F32" s="242">
        <v>13</v>
      </c>
      <c r="G32" s="206"/>
      <c r="H32" s="243">
        <v>377</v>
      </c>
      <c r="I32" s="240">
        <v>23</v>
      </c>
      <c r="J32" s="209"/>
      <c r="K32" s="244">
        <f>H32-A32</f>
        <v>-11</v>
      </c>
      <c r="L32" s="245">
        <f>SUM(K32/A32*100)</f>
        <v>-2.8350515463917527</v>
      </c>
      <c r="M32" s="332">
        <f>SUM(A32+P32-S32-U32-X32)</f>
        <v>370</v>
      </c>
      <c r="N32" s="323">
        <f>SUM(H32-M32)</f>
        <v>7</v>
      </c>
      <c r="O32" s="210"/>
      <c r="P32" s="246">
        <v>15</v>
      </c>
      <c r="Q32" s="246">
        <v>4</v>
      </c>
      <c r="R32" s="247"/>
      <c r="S32" s="248">
        <v>16</v>
      </c>
      <c r="T32" s="293" t="s">
        <v>75</v>
      </c>
      <c r="U32" s="249">
        <v>16</v>
      </c>
      <c r="V32" s="293" t="s">
        <v>75</v>
      </c>
      <c r="W32" s="250"/>
      <c r="X32" s="251">
        <v>1</v>
      </c>
      <c r="Y32" s="210"/>
      <c r="Z32" s="252">
        <v>72</v>
      </c>
      <c r="AA32" s="240">
        <v>15</v>
      </c>
      <c r="AB32" s="209"/>
      <c r="AC32" s="253">
        <v>50</v>
      </c>
      <c r="AD32" s="246">
        <v>6</v>
      </c>
      <c r="AE32" s="254">
        <v>60</v>
      </c>
      <c r="AF32" s="43"/>
    </row>
    <row r="33" spans="1:32" ht="21.75" customHeight="1" x14ac:dyDescent="0.2">
      <c r="A33" s="305">
        <v>376</v>
      </c>
      <c r="B33" s="301">
        <v>12</v>
      </c>
      <c r="C33" s="21"/>
      <c r="D33" s="88" t="s">
        <v>37</v>
      </c>
      <c r="E33" s="313">
        <v>15</v>
      </c>
      <c r="F33" s="127">
        <v>14</v>
      </c>
      <c r="G33" s="22"/>
      <c r="H33" s="42">
        <v>357</v>
      </c>
      <c r="I33" s="59">
        <v>12</v>
      </c>
      <c r="J33" s="43"/>
      <c r="K33" s="75">
        <f>H33-A33</f>
        <v>-19</v>
      </c>
      <c r="L33" s="76">
        <f>SUM(K33/A33*100)</f>
        <v>-5.0531914893617014</v>
      </c>
      <c r="M33" s="333">
        <f>SUM(A33+P33-S33-U33-X33)</f>
        <v>353</v>
      </c>
      <c r="N33" s="325">
        <f>SUM(H33-M33)</f>
        <v>4</v>
      </c>
      <c r="O33" s="28"/>
      <c r="P33" s="7">
        <v>14</v>
      </c>
      <c r="Q33" s="7">
        <v>1</v>
      </c>
      <c r="R33" s="113"/>
      <c r="S33" s="40">
        <v>24</v>
      </c>
      <c r="T33" s="132" t="s">
        <v>75</v>
      </c>
      <c r="U33" s="41">
        <v>9</v>
      </c>
      <c r="V33" s="132" t="s">
        <v>75</v>
      </c>
      <c r="W33" s="118"/>
      <c r="X33" s="39">
        <v>4</v>
      </c>
      <c r="Y33" s="28"/>
      <c r="Z33" s="255">
        <v>73</v>
      </c>
      <c r="AA33" s="59">
        <v>17</v>
      </c>
      <c r="AB33" s="43"/>
      <c r="AC33" s="98">
        <v>68</v>
      </c>
      <c r="AD33" s="7">
        <v>17</v>
      </c>
      <c r="AE33" s="226">
        <v>72</v>
      </c>
      <c r="AF33" s="43"/>
    </row>
    <row r="34" spans="1:32" ht="21.75" customHeight="1" x14ac:dyDescent="0.2">
      <c r="A34" s="305">
        <v>88</v>
      </c>
      <c r="B34" s="301">
        <v>8</v>
      </c>
      <c r="C34" s="21"/>
      <c r="D34" s="88" t="s">
        <v>38</v>
      </c>
      <c r="E34" s="313">
        <v>5</v>
      </c>
      <c r="F34" s="127">
        <v>4</v>
      </c>
      <c r="G34" s="22"/>
      <c r="H34" s="42">
        <v>77</v>
      </c>
      <c r="I34" s="59">
        <v>8</v>
      </c>
      <c r="J34" s="43"/>
      <c r="K34" s="75">
        <f>H34-A34</f>
        <v>-11</v>
      </c>
      <c r="L34" s="76">
        <f>SUM(K34/A34*100)</f>
        <v>-12.5</v>
      </c>
      <c r="M34" s="333">
        <f>SUM(A34+P34-S34-U34-X34)</f>
        <v>75</v>
      </c>
      <c r="N34" s="325">
        <f>SUM(H34-M34)</f>
        <v>2</v>
      </c>
      <c r="O34" s="28"/>
      <c r="P34" s="7">
        <v>2</v>
      </c>
      <c r="Q34" s="132">
        <v>0</v>
      </c>
      <c r="R34" s="113"/>
      <c r="S34" s="40">
        <v>14</v>
      </c>
      <c r="T34" s="132" t="s">
        <v>75</v>
      </c>
      <c r="U34" s="41">
        <v>1</v>
      </c>
      <c r="V34" s="132" t="s">
        <v>75</v>
      </c>
      <c r="W34" s="118"/>
      <c r="X34" s="39">
        <v>0</v>
      </c>
      <c r="Y34" s="28"/>
      <c r="Z34" s="255">
        <v>74</v>
      </c>
      <c r="AA34" s="59">
        <v>19</v>
      </c>
      <c r="AB34" s="43"/>
      <c r="AC34" s="130">
        <v>46</v>
      </c>
      <c r="AD34" s="7">
        <v>11</v>
      </c>
      <c r="AE34" s="226">
        <v>78</v>
      </c>
      <c r="AF34" s="43"/>
    </row>
    <row r="35" spans="1:32" ht="21.75" customHeight="1" x14ac:dyDescent="0.2">
      <c r="A35" s="305">
        <v>15</v>
      </c>
      <c r="B35" s="301">
        <v>0</v>
      </c>
      <c r="C35" s="21"/>
      <c r="D35" s="88" t="s">
        <v>59</v>
      </c>
      <c r="E35" s="313">
        <v>1</v>
      </c>
      <c r="F35" s="127">
        <v>1</v>
      </c>
      <c r="G35" s="22"/>
      <c r="H35" s="42">
        <v>12</v>
      </c>
      <c r="I35" s="59">
        <v>0</v>
      </c>
      <c r="J35" s="43"/>
      <c r="K35" s="75">
        <f>H35-A35</f>
        <v>-3</v>
      </c>
      <c r="L35" s="76">
        <f>SUM(K35/A35*100)</f>
        <v>-20</v>
      </c>
      <c r="M35" s="333">
        <f>SUM(A35+P35-S35-U35-X35)</f>
        <v>13</v>
      </c>
      <c r="N35" s="325">
        <v>0</v>
      </c>
      <c r="O35" s="28"/>
      <c r="P35" s="7">
        <v>0</v>
      </c>
      <c r="Q35" s="132">
        <v>0</v>
      </c>
      <c r="R35" s="113"/>
      <c r="S35" s="40">
        <v>2</v>
      </c>
      <c r="T35" s="132" t="s">
        <v>75</v>
      </c>
      <c r="U35" s="41">
        <v>0</v>
      </c>
      <c r="V35" s="132" t="s">
        <v>75</v>
      </c>
      <c r="W35" s="118"/>
      <c r="X35" s="39">
        <v>0</v>
      </c>
      <c r="Y35" s="28"/>
      <c r="Z35" s="68">
        <v>76</v>
      </c>
      <c r="AA35" s="59">
        <v>7</v>
      </c>
      <c r="AB35" s="43"/>
      <c r="AC35" s="130">
        <v>0</v>
      </c>
      <c r="AD35" s="132">
        <v>10</v>
      </c>
      <c r="AE35" s="256">
        <v>69</v>
      </c>
      <c r="AF35" s="43"/>
    </row>
    <row r="36" spans="1:32" s="11" customFormat="1" ht="21.75" customHeight="1" thickBot="1" x14ac:dyDescent="0.25">
      <c r="A36" s="261">
        <f>SUM(A32:A35)</f>
        <v>867</v>
      </c>
      <c r="B36" s="258">
        <f>SUM(B32:B35)</f>
        <v>45</v>
      </c>
      <c r="C36" s="232"/>
      <c r="D36" s="259" t="s">
        <v>56</v>
      </c>
      <c r="E36" s="260">
        <f>SUM(E32:E35)</f>
        <v>34</v>
      </c>
      <c r="F36" s="260">
        <f>SUM(F32:F35)</f>
        <v>32</v>
      </c>
      <c r="G36" s="234"/>
      <c r="H36" s="261">
        <f>SUM(H32:H35)</f>
        <v>823</v>
      </c>
      <c r="I36" s="258">
        <f>SUM(I32:I35)</f>
        <v>43</v>
      </c>
      <c r="J36" s="235"/>
      <c r="K36" s="363">
        <f>SUM(K32:K35)</f>
        <v>-44</v>
      </c>
      <c r="L36" s="364">
        <f>SUM(K36/A36*100)</f>
        <v>-5.0749711649365628</v>
      </c>
      <c r="M36" s="334">
        <f>SUM(M32:M35)</f>
        <v>811</v>
      </c>
      <c r="N36" s="335">
        <f>SUM(H36-M36)</f>
        <v>12</v>
      </c>
      <c r="O36" s="236"/>
      <c r="P36" s="264">
        <f>SUM(P32:P35)</f>
        <v>31</v>
      </c>
      <c r="Q36" s="264">
        <f>SUM(Q32:Q35)</f>
        <v>5</v>
      </c>
      <c r="R36" s="265"/>
      <c r="S36" s="264">
        <f>SUM(S32:S35)</f>
        <v>56</v>
      </c>
      <c r="T36" s="264">
        <f>SUM(T32:T35)</f>
        <v>0</v>
      </c>
      <c r="U36" s="264">
        <f>SUM(U32:U35)</f>
        <v>26</v>
      </c>
      <c r="V36" s="264">
        <f>SUM(V32:V35)</f>
        <v>0</v>
      </c>
      <c r="W36" s="265"/>
      <c r="X36" s="258">
        <f>SUM(X32:X35)</f>
        <v>5</v>
      </c>
      <c r="Y36" s="236"/>
      <c r="Z36" s="266">
        <v>73</v>
      </c>
      <c r="AA36" s="267">
        <v>16</v>
      </c>
      <c r="AB36" s="235"/>
      <c r="AC36" s="266">
        <v>57</v>
      </c>
      <c r="AD36" s="268">
        <v>12</v>
      </c>
      <c r="AE36" s="269">
        <v>70</v>
      </c>
      <c r="AF36" s="56"/>
    </row>
    <row r="37" spans="1:32" s="11" customFormat="1" ht="20.25" customHeight="1" thickBot="1" x14ac:dyDescent="0.25">
      <c r="A37" s="71"/>
      <c r="B37" s="65"/>
      <c r="C37" s="72"/>
      <c r="D37" s="73"/>
      <c r="E37" s="123"/>
      <c r="F37" s="123"/>
      <c r="G37" s="73"/>
      <c r="H37" s="71"/>
      <c r="I37" s="65"/>
      <c r="J37" s="65"/>
      <c r="K37" s="62"/>
      <c r="L37" s="63"/>
      <c r="M37" s="328"/>
      <c r="N37" s="328"/>
      <c r="O37" s="74"/>
      <c r="P37" s="64"/>
      <c r="Q37" s="64"/>
      <c r="R37" s="114"/>
      <c r="S37" s="65"/>
      <c r="T37" s="64"/>
      <c r="U37" s="66"/>
      <c r="V37" s="64"/>
      <c r="W37" s="114"/>
      <c r="X37" s="64"/>
      <c r="Y37" s="74"/>
      <c r="Z37" s="65"/>
      <c r="AA37" s="63"/>
      <c r="AB37" s="65"/>
      <c r="AC37" s="64"/>
      <c r="AD37" s="64"/>
      <c r="AE37" s="64"/>
      <c r="AF37" s="65"/>
    </row>
    <row r="38" spans="1:32" ht="32.25" customHeight="1" x14ac:dyDescent="0.2">
      <c r="A38" s="306">
        <v>95</v>
      </c>
      <c r="B38" s="307">
        <v>2</v>
      </c>
      <c r="C38" s="203"/>
      <c r="D38" s="204" t="s">
        <v>69</v>
      </c>
      <c r="E38" s="316">
        <v>3</v>
      </c>
      <c r="F38" s="205">
        <v>3</v>
      </c>
      <c r="G38" s="206"/>
      <c r="H38" s="207">
        <v>95</v>
      </c>
      <c r="I38" s="208">
        <v>1</v>
      </c>
      <c r="J38" s="209"/>
      <c r="K38" s="287">
        <f>H38-A38</f>
        <v>0</v>
      </c>
      <c r="L38" s="288">
        <f>SUM(K38/A38*100)</f>
        <v>0</v>
      </c>
      <c r="M38" s="336">
        <f>SUM(A38+P38-S38-U38-X38)</f>
        <v>95</v>
      </c>
      <c r="N38" s="337">
        <f>SUM(H38-M38)</f>
        <v>0</v>
      </c>
      <c r="O38" s="210"/>
      <c r="P38" s="211">
        <v>0</v>
      </c>
      <c r="Q38" s="212">
        <v>0</v>
      </c>
      <c r="R38" s="213"/>
      <c r="S38" s="214">
        <v>0</v>
      </c>
      <c r="T38" s="220" t="s">
        <v>75</v>
      </c>
      <c r="U38" s="215">
        <v>0</v>
      </c>
      <c r="V38" s="220" t="s">
        <v>75</v>
      </c>
      <c r="W38" s="216"/>
      <c r="X38" s="217">
        <v>0</v>
      </c>
      <c r="Y38" s="210"/>
      <c r="Z38" s="218">
        <v>51</v>
      </c>
      <c r="AA38" s="208">
        <v>5</v>
      </c>
      <c r="AB38" s="209"/>
      <c r="AC38" s="219" t="s">
        <v>75</v>
      </c>
      <c r="AD38" s="220" t="s">
        <v>75</v>
      </c>
      <c r="AE38" s="221" t="s">
        <v>75</v>
      </c>
      <c r="AF38" s="43"/>
    </row>
    <row r="39" spans="1:32" s="11" customFormat="1" ht="4.5" customHeight="1" x14ac:dyDescent="0.2">
      <c r="A39" s="71"/>
      <c r="B39" s="65"/>
      <c r="C39" s="72"/>
      <c r="D39" s="73"/>
      <c r="E39" s="123" t="s">
        <v>0</v>
      </c>
      <c r="F39" s="123" t="s">
        <v>0</v>
      </c>
      <c r="G39" s="73"/>
      <c r="H39" s="71"/>
      <c r="I39" s="65"/>
      <c r="J39" s="65"/>
      <c r="K39" s="62"/>
      <c r="L39" s="63"/>
      <c r="M39" s="328"/>
      <c r="N39" s="328"/>
      <c r="O39" s="74"/>
      <c r="P39" s="64"/>
      <c r="Q39" s="64"/>
      <c r="R39" s="114"/>
      <c r="S39" s="65"/>
      <c r="T39" s="64"/>
      <c r="U39" s="66"/>
      <c r="V39" s="64"/>
      <c r="W39" s="114"/>
      <c r="X39" s="64"/>
      <c r="Y39" s="74"/>
      <c r="Z39" s="65"/>
      <c r="AA39" s="63"/>
      <c r="AB39" s="65"/>
      <c r="AC39" s="64"/>
      <c r="AD39" s="64"/>
      <c r="AE39" s="222"/>
      <c r="AF39" s="65"/>
    </row>
    <row r="40" spans="1:32" ht="32.25" customHeight="1" x14ac:dyDescent="0.2">
      <c r="A40" s="303">
        <v>25</v>
      </c>
      <c r="B40" s="304">
        <v>0</v>
      </c>
      <c r="C40" s="21"/>
      <c r="D40" s="83" t="s">
        <v>70</v>
      </c>
      <c r="E40" s="315">
        <v>1</v>
      </c>
      <c r="F40" s="128">
        <v>1</v>
      </c>
      <c r="G40" s="22"/>
      <c r="H40" s="50">
        <v>26</v>
      </c>
      <c r="I40" s="69" t="s">
        <v>0</v>
      </c>
      <c r="J40" s="43"/>
      <c r="K40" s="179">
        <f>H40-A40</f>
        <v>1</v>
      </c>
      <c r="L40" s="180">
        <f>SUM(K40/A40*100)</f>
        <v>4</v>
      </c>
      <c r="M40" s="329">
        <f>SUM(A40+P40-S40-U40-X40)</f>
        <v>26</v>
      </c>
      <c r="N40" s="330">
        <f>SUM(H40-M40)</f>
        <v>0</v>
      </c>
      <c r="O40" s="28"/>
      <c r="P40" s="51">
        <v>1</v>
      </c>
      <c r="Q40" s="52">
        <v>0</v>
      </c>
      <c r="R40" s="115"/>
      <c r="S40" s="53">
        <v>0</v>
      </c>
      <c r="T40" s="133" t="s">
        <v>75</v>
      </c>
      <c r="U40" s="54">
        <v>0</v>
      </c>
      <c r="V40" s="133" t="s">
        <v>75</v>
      </c>
      <c r="W40" s="116"/>
      <c r="X40" s="55">
        <v>0</v>
      </c>
      <c r="Y40" s="28"/>
      <c r="Z40" s="86">
        <v>49</v>
      </c>
      <c r="AA40" s="69">
        <v>5</v>
      </c>
      <c r="AB40" s="43"/>
      <c r="AC40" s="99">
        <v>50</v>
      </c>
      <c r="AD40" s="133" t="s">
        <v>75</v>
      </c>
      <c r="AE40" s="223" t="s">
        <v>75</v>
      </c>
      <c r="AF40" s="43"/>
    </row>
    <row r="41" spans="1:32" s="11" customFormat="1" ht="4.5" customHeight="1" x14ac:dyDescent="0.2">
      <c r="A41" s="71"/>
      <c r="B41" s="65"/>
      <c r="C41" s="72"/>
      <c r="D41" s="73"/>
      <c r="E41" s="123"/>
      <c r="F41" s="123"/>
      <c r="G41" s="73"/>
      <c r="H41" s="71"/>
      <c r="I41" s="65"/>
      <c r="J41" s="65"/>
      <c r="K41" s="62"/>
      <c r="L41" s="63"/>
      <c r="M41" s="328"/>
      <c r="N41" s="328"/>
      <c r="O41" s="74"/>
      <c r="P41" s="64"/>
      <c r="Q41" s="64"/>
      <c r="R41" s="114"/>
      <c r="S41" s="65"/>
      <c r="T41" s="64"/>
      <c r="U41" s="66"/>
      <c r="V41" s="64"/>
      <c r="W41" s="114"/>
      <c r="X41" s="64"/>
      <c r="Y41" s="74"/>
      <c r="Z41" s="65"/>
      <c r="AA41" s="63"/>
      <c r="AB41" s="65"/>
      <c r="AC41" s="64"/>
      <c r="AD41" s="64"/>
      <c r="AE41" s="222"/>
      <c r="AF41" s="65"/>
    </row>
    <row r="42" spans="1:32" ht="21.75" customHeight="1" x14ac:dyDescent="0.2">
      <c r="A42" s="308">
        <v>269</v>
      </c>
      <c r="B42" s="309">
        <v>13</v>
      </c>
      <c r="C42" s="21"/>
      <c r="D42" s="87" t="s">
        <v>39</v>
      </c>
      <c r="E42" s="317">
        <v>10</v>
      </c>
      <c r="F42" s="126">
        <v>10</v>
      </c>
      <c r="G42" s="22"/>
      <c r="H42" s="57">
        <v>302</v>
      </c>
      <c r="I42" s="58">
        <v>14</v>
      </c>
      <c r="J42" s="43"/>
      <c r="K42" s="408">
        <f>H42-A42</f>
        <v>33</v>
      </c>
      <c r="L42" s="409">
        <f>SUM(K42/A42*100)</f>
        <v>12.267657992565056</v>
      </c>
      <c r="M42" s="338">
        <f>SUM(A42+P42-S42-U42-X42)</f>
        <v>270</v>
      </c>
      <c r="N42" s="339">
        <f>SUM(H42-M42)</f>
        <v>32</v>
      </c>
      <c r="O42" s="28"/>
      <c r="P42" s="77">
        <v>30</v>
      </c>
      <c r="Q42" s="78">
        <v>1</v>
      </c>
      <c r="R42" s="112"/>
      <c r="S42" s="81">
        <v>26</v>
      </c>
      <c r="T42" s="134" t="s">
        <v>75</v>
      </c>
      <c r="U42" s="82">
        <v>2</v>
      </c>
      <c r="V42" s="134" t="s">
        <v>75</v>
      </c>
      <c r="W42" s="117"/>
      <c r="X42" s="79">
        <v>1</v>
      </c>
      <c r="Y42" s="28"/>
      <c r="Z42" s="67">
        <v>58</v>
      </c>
      <c r="AA42" s="58">
        <v>7</v>
      </c>
      <c r="AB42" s="43"/>
      <c r="AC42" s="97">
        <v>46</v>
      </c>
      <c r="AD42" s="134">
        <v>5</v>
      </c>
      <c r="AE42" s="225">
        <v>39</v>
      </c>
      <c r="AF42" s="43"/>
    </row>
    <row r="43" spans="1:32" ht="21.75" customHeight="1" x14ac:dyDescent="0.2">
      <c r="A43" s="305">
        <v>112</v>
      </c>
      <c r="B43" s="301">
        <v>5</v>
      </c>
      <c r="C43" s="21"/>
      <c r="D43" s="88" t="s">
        <v>40</v>
      </c>
      <c r="E43" s="313">
        <v>5</v>
      </c>
      <c r="F43" s="127">
        <v>5</v>
      </c>
      <c r="G43" s="22"/>
      <c r="H43" s="42">
        <v>113</v>
      </c>
      <c r="I43" s="59">
        <v>4</v>
      </c>
      <c r="J43" s="43"/>
      <c r="K43" s="189">
        <f>H43-A43</f>
        <v>1</v>
      </c>
      <c r="L43" s="190">
        <f>SUM(K43/A43*100)</f>
        <v>0.89285714285714279</v>
      </c>
      <c r="M43" s="333">
        <f>SUM(A43+P43-S43-U43-X43)</f>
        <v>113</v>
      </c>
      <c r="N43" s="325">
        <f>SUM(H43-M43)</f>
        <v>0</v>
      </c>
      <c r="O43" s="28"/>
      <c r="P43" s="36">
        <v>7</v>
      </c>
      <c r="Q43" s="7">
        <v>0</v>
      </c>
      <c r="R43" s="113"/>
      <c r="S43" s="40">
        <v>3</v>
      </c>
      <c r="T43" s="132" t="s">
        <v>75</v>
      </c>
      <c r="U43" s="41">
        <v>0</v>
      </c>
      <c r="V43" s="132" t="s">
        <v>75</v>
      </c>
      <c r="W43" s="118"/>
      <c r="X43" s="39">
        <v>3</v>
      </c>
      <c r="Y43" s="28"/>
      <c r="Z43" s="68">
        <v>52</v>
      </c>
      <c r="AA43" s="59">
        <v>5</v>
      </c>
      <c r="AB43" s="43"/>
      <c r="AC43" s="130">
        <v>50</v>
      </c>
      <c r="AD43" s="7">
        <v>3</v>
      </c>
      <c r="AE43" s="226">
        <v>42</v>
      </c>
      <c r="AF43" s="43"/>
    </row>
    <row r="44" spans="1:32" s="161" customFormat="1" ht="21.75" customHeight="1" x14ac:dyDescent="0.2">
      <c r="A44" s="60">
        <f>SUM(A42:A43)</f>
        <v>381</v>
      </c>
      <c r="B44" s="61">
        <f>SUM(B42:B43)</f>
        <v>18</v>
      </c>
      <c r="C44" s="145"/>
      <c r="D44" s="146" t="s">
        <v>41</v>
      </c>
      <c r="E44" s="80">
        <f>SUM(E42:E43)</f>
        <v>15</v>
      </c>
      <c r="F44" s="147">
        <f>SUM(F42:F43)</f>
        <v>15</v>
      </c>
      <c r="G44" s="148"/>
      <c r="H44" s="143">
        <f>SUM(H42:H43)</f>
        <v>415</v>
      </c>
      <c r="I44" s="144">
        <f>SUM(I42:I43)</f>
        <v>18</v>
      </c>
      <c r="J44" s="149"/>
      <c r="K44" s="410">
        <f>SUM(K42:K43)</f>
        <v>34</v>
      </c>
      <c r="L44" s="411">
        <f>SUM(L42:L43)</f>
        <v>13.160515135422198</v>
      </c>
      <c r="M44" s="340">
        <f>SUM(A44+P44-S44-U44-X44)</f>
        <v>383</v>
      </c>
      <c r="N44" s="327">
        <f>SUM(H44-M44)</f>
        <v>32</v>
      </c>
      <c r="O44" s="152"/>
      <c r="P44" s="153">
        <f>SUM(P42:P43)</f>
        <v>37</v>
      </c>
      <c r="Q44" s="154">
        <f>SUM(Q42:Q43)</f>
        <v>1</v>
      </c>
      <c r="R44" s="155"/>
      <c r="S44" s="156">
        <f>SUM(S42:S43)</f>
        <v>29</v>
      </c>
      <c r="T44" s="154">
        <f>SUM(T42:T43)</f>
        <v>0</v>
      </c>
      <c r="U44" s="157">
        <f>SUM(U42:U43)</f>
        <v>2</v>
      </c>
      <c r="V44" s="154">
        <f>SUM(V42:V43)</f>
        <v>0</v>
      </c>
      <c r="W44" s="158"/>
      <c r="X44" s="147">
        <f>SUM(X42:X43)</f>
        <v>4</v>
      </c>
      <c r="Y44" s="152"/>
      <c r="Z44" s="159">
        <v>55</v>
      </c>
      <c r="AA44" s="144">
        <v>6</v>
      </c>
      <c r="AB44" s="149"/>
      <c r="AC44" s="153">
        <v>48</v>
      </c>
      <c r="AD44" s="160">
        <v>4</v>
      </c>
      <c r="AE44" s="227">
        <v>40</v>
      </c>
      <c r="AF44" s="149"/>
    </row>
    <row r="45" spans="1:32" s="11" customFormat="1" ht="4.5" customHeight="1" x14ac:dyDescent="0.2">
      <c r="A45" s="71"/>
      <c r="B45" s="65"/>
      <c r="C45" s="72"/>
      <c r="D45" s="73"/>
      <c r="E45" s="123" t="s">
        <v>0</v>
      </c>
      <c r="F45" s="123" t="s">
        <v>0</v>
      </c>
      <c r="G45" s="73"/>
      <c r="H45" s="71"/>
      <c r="I45" s="65"/>
      <c r="J45" s="65"/>
      <c r="K45" s="62"/>
      <c r="L45" s="63"/>
      <c r="M45" s="328"/>
      <c r="N45" s="328"/>
      <c r="O45" s="74"/>
      <c r="P45" s="64"/>
      <c r="Q45" s="64"/>
      <c r="R45" s="114"/>
      <c r="S45" s="65"/>
      <c r="T45" s="64"/>
      <c r="U45" s="66"/>
      <c r="V45" s="64"/>
      <c r="W45" s="114"/>
      <c r="X45" s="64"/>
      <c r="Y45" s="74"/>
      <c r="Z45" s="65"/>
      <c r="AA45" s="63"/>
      <c r="AB45" s="65"/>
      <c r="AC45" s="64"/>
      <c r="AD45" s="64"/>
      <c r="AE45" s="222"/>
      <c r="AF45" s="65"/>
    </row>
    <row r="46" spans="1:32" s="176" customFormat="1" ht="27.75" customHeight="1" x14ac:dyDescent="0.2">
      <c r="A46" s="303">
        <v>163</v>
      </c>
      <c r="B46" s="304">
        <v>34</v>
      </c>
      <c r="C46" s="164"/>
      <c r="D46" s="178" t="s">
        <v>65</v>
      </c>
      <c r="E46" s="315">
        <v>6</v>
      </c>
      <c r="F46" s="128">
        <v>6</v>
      </c>
      <c r="G46" s="22"/>
      <c r="H46" s="162">
        <v>158</v>
      </c>
      <c r="I46" s="163">
        <v>34</v>
      </c>
      <c r="J46" s="165"/>
      <c r="K46" s="84">
        <f>H46-A46</f>
        <v>-5</v>
      </c>
      <c r="L46" s="85">
        <f>SUM(K46/A46*100)</f>
        <v>-3.0674846625766872</v>
      </c>
      <c r="M46" s="329">
        <f>SUM(A46+P46-S46-U46-X46)</f>
        <v>160</v>
      </c>
      <c r="N46" s="330">
        <f>SUM(H46-M46)</f>
        <v>-2</v>
      </c>
      <c r="O46" s="166"/>
      <c r="P46" s="167">
        <v>10</v>
      </c>
      <c r="Q46" s="168">
        <v>0</v>
      </c>
      <c r="R46" s="169"/>
      <c r="S46" s="170">
        <v>6</v>
      </c>
      <c r="T46" s="175" t="s">
        <v>75</v>
      </c>
      <c r="U46" s="171">
        <v>7</v>
      </c>
      <c r="V46" s="175" t="s">
        <v>75</v>
      </c>
      <c r="W46" s="172"/>
      <c r="X46" s="128">
        <v>0</v>
      </c>
      <c r="Y46" s="166"/>
      <c r="Z46" s="173">
        <v>65</v>
      </c>
      <c r="AA46" s="163">
        <v>14</v>
      </c>
      <c r="AB46" s="165"/>
      <c r="AC46" s="174">
        <v>52</v>
      </c>
      <c r="AD46" s="168">
        <v>7</v>
      </c>
      <c r="AE46" s="229">
        <v>52</v>
      </c>
      <c r="AF46" s="165"/>
    </row>
    <row r="47" spans="1:32" s="11" customFormat="1" ht="4.5" customHeight="1" x14ac:dyDescent="0.2">
      <c r="A47" s="71" t="s">
        <v>0</v>
      </c>
      <c r="B47" s="65"/>
      <c r="C47" s="72"/>
      <c r="D47" s="73"/>
      <c r="E47" s="123"/>
      <c r="F47" s="123"/>
      <c r="G47" s="73"/>
      <c r="H47" s="71" t="s">
        <v>0</v>
      </c>
      <c r="I47" s="65"/>
      <c r="J47" s="65"/>
      <c r="K47" s="62"/>
      <c r="L47" s="63"/>
      <c r="M47" s="328"/>
      <c r="N47" s="328"/>
      <c r="O47" s="74"/>
      <c r="P47" s="64"/>
      <c r="Q47" s="64"/>
      <c r="R47" s="114"/>
      <c r="S47" s="65"/>
      <c r="T47" s="64"/>
      <c r="U47" s="66"/>
      <c r="V47" s="64"/>
      <c r="W47" s="114"/>
      <c r="X47" s="64"/>
      <c r="Y47" s="74"/>
      <c r="Z47" s="65"/>
      <c r="AA47" s="63"/>
      <c r="AB47" s="65"/>
      <c r="AC47" s="64"/>
      <c r="AD47" s="64"/>
      <c r="AE47" s="222"/>
      <c r="AF47" s="65"/>
    </row>
    <row r="48" spans="1:32" s="176" customFormat="1" ht="27.75" customHeight="1" x14ac:dyDescent="0.2">
      <c r="A48" s="303">
        <v>115</v>
      </c>
      <c r="B48" s="304">
        <v>1</v>
      </c>
      <c r="C48" s="164"/>
      <c r="D48" s="83" t="s">
        <v>63</v>
      </c>
      <c r="E48" s="315">
        <v>4</v>
      </c>
      <c r="F48" s="128">
        <v>4</v>
      </c>
      <c r="G48" s="22"/>
      <c r="H48" s="162">
        <v>114</v>
      </c>
      <c r="I48" s="163">
        <v>1</v>
      </c>
      <c r="J48" s="165"/>
      <c r="K48" s="84">
        <f>H48-A48</f>
        <v>-1</v>
      </c>
      <c r="L48" s="85">
        <f>SUM(K48/A48*100)</f>
        <v>-0.86956521739130432</v>
      </c>
      <c r="M48" s="329">
        <f>SUM(A48+P48-S48-U48-X48)</f>
        <v>114</v>
      </c>
      <c r="N48" s="330">
        <f>SUM(H48-M48)</f>
        <v>0</v>
      </c>
      <c r="O48" s="166"/>
      <c r="P48" s="167">
        <v>1</v>
      </c>
      <c r="Q48" s="168">
        <v>0</v>
      </c>
      <c r="R48" s="169"/>
      <c r="S48" s="170">
        <v>0</v>
      </c>
      <c r="T48" s="175" t="s">
        <v>75</v>
      </c>
      <c r="U48" s="171">
        <v>2</v>
      </c>
      <c r="V48" s="175" t="s">
        <v>75</v>
      </c>
      <c r="W48" s="172"/>
      <c r="X48" s="128">
        <v>0</v>
      </c>
      <c r="Y48" s="166"/>
      <c r="Z48" s="173">
        <v>64</v>
      </c>
      <c r="AA48" s="163">
        <v>16</v>
      </c>
      <c r="AB48" s="165"/>
      <c r="AC48" s="174">
        <v>58</v>
      </c>
      <c r="AD48" s="175" t="s">
        <v>75</v>
      </c>
      <c r="AE48" s="228" t="s">
        <v>75</v>
      </c>
      <c r="AF48" s="165"/>
    </row>
    <row r="49" spans="1:32" s="11" customFormat="1" ht="4.5" customHeight="1" x14ac:dyDescent="0.2">
      <c r="A49" s="71"/>
      <c r="B49" s="65"/>
      <c r="C49" s="72"/>
      <c r="D49" s="73"/>
      <c r="E49" s="123"/>
      <c r="F49" s="123"/>
      <c r="G49" s="73"/>
      <c r="H49" s="71"/>
      <c r="I49" s="65"/>
      <c r="J49" s="65"/>
      <c r="K49" s="62"/>
      <c r="L49" s="63"/>
      <c r="M49" s="328"/>
      <c r="N49" s="328"/>
      <c r="O49" s="74"/>
      <c r="P49" s="64"/>
      <c r="Q49" s="64"/>
      <c r="R49" s="114"/>
      <c r="S49" s="65"/>
      <c r="T49" s="64"/>
      <c r="U49" s="66"/>
      <c r="V49" s="64"/>
      <c r="W49" s="114"/>
      <c r="X49" s="64"/>
      <c r="Y49" s="74"/>
      <c r="Z49" s="65"/>
      <c r="AA49" s="63"/>
      <c r="AB49" s="65"/>
      <c r="AC49" s="64"/>
      <c r="AD49" s="64"/>
      <c r="AE49" s="222"/>
      <c r="AF49" s="65"/>
    </row>
    <row r="50" spans="1:32" s="11" customFormat="1" ht="21.75" customHeight="1" thickBot="1" x14ac:dyDescent="0.25">
      <c r="A50" s="231">
        <f>SUM(A38,A40,A44,A46,A48)</f>
        <v>779</v>
      </c>
      <c r="B50" s="231">
        <f>SUM(B38,B40,B44,B46,B48)</f>
        <v>55</v>
      </c>
      <c r="C50" s="232"/>
      <c r="D50" s="233" t="s">
        <v>71</v>
      </c>
      <c r="E50" s="231">
        <f>SUM(E38,E40,E44,E46,E48)</f>
        <v>29</v>
      </c>
      <c r="F50" s="231">
        <f>SUM(F38,F40,F44,F46,F48)</f>
        <v>29</v>
      </c>
      <c r="G50" s="234"/>
      <c r="H50" s="231">
        <f>SUM(H38,H40,H44,H46,H48)</f>
        <v>808</v>
      </c>
      <c r="I50" s="231">
        <f>SUM(I38,I40,I44,I46,I48)</f>
        <v>54</v>
      </c>
      <c r="J50" s="235"/>
      <c r="K50" s="412">
        <f>SUM(K38,K40,K42,K43,K46,K48)</f>
        <v>29</v>
      </c>
      <c r="L50" s="412">
        <f>SUM(L38,L40,L44,L46,L48)</f>
        <v>13.223465255454206</v>
      </c>
      <c r="M50" s="341">
        <f>SUM(M38,M40,M44,M46,M48)</f>
        <v>778</v>
      </c>
      <c r="N50" s="341">
        <f>SUM(N38,N40,N44,N46,N48)</f>
        <v>30</v>
      </c>
      <c r="O50" s="236"/>
      <c r="P50" s="239">
        <f>SUM(P38,P40,P44,P46,P48)</f>
        <v>49</v>
      </c>
      <c r="Q50" s="239">
        <f>SUM(Q38,Q40,Q44,Q46,Q48)</f>
        <v>1</v>
      </c>
      <c r="R50" s="237"/>
      <c r="S50" s="239">
        <f>SUM(S38,S40,S44,S46,S48)</f>
        <v>35</v>
      </c>
      <c r="T50" s="239">
        <f t="shared" ref="T50:V50" si="4">SUM(T38,T40,T44,T46,T48)</f>
        <v>0</v>
      </c>
      <c r="U50" s="239">
        <f t="shared" si="4"/>
        <v>11</v>
      </c>
      <c r="V50" s="239">
        <f t="shared" si="4"/>
        <v>0</v>
      </c>
      <c r="W50" s="238"/>
      <c r="X50" s="231">
        <f>SUM(X38,X40,X44,X46,X48)</f>
        <v>4</v>
      </c>
      <c r="Y50" s="236"/>
      <c r="Z50" s="239">
        <v>58</v>
      </c>
      <c r="AA50" s="282">
        <v>9</v>
      </c>
      <c r="AB50" s="235"/>
      <c r="AC50" s="239">
        <v>47</v>
      </c>
      <c r="AD50" s="284">
        <v>6</v>
      </c>
      <c r="AE50" s="283">
        <v>41</v>
      </c>
      <c r="AF50" s="56"/>
    </row>
    <row r="51" spans="1:32" s="11" customFormat="1" ht="26.25" customHeight="1" thickBot="1" x14ac:dyDescent="0.25">
      <c r="A51" s="71"/>
      <c r="B51" s="65"/>
      <c r="C51" s="72"/>
      <c r="D51" s="73"/>
      <c r="E51" s="123"/>
      <c r="F51" s="123"/>
      <c r="G51" s="73"/>
      <c r="H51" s="71"/>
      <c r="I51" s="65"/>
      <c r="J51" s="65"/>
      <c r="K51" s="62"/>
      <c r="L51" s="63"/>
      <c r="M51" s="328"/>
      <c r="N51" s="328"/>
      <c r="O51" s="74"/>
      <c r="P51" s="64"/>
      <c r="Q51" s="64"/>
      <c r="R51" s="114"/>
      <c r="S51" s="65"/>
      <c r="T51" s="64"/>
      <c r="U51" s="66"/>
      <c r="V51" s="64"/>
      <c r="W51" s="114"/>
      <c r="X51" s="64"/>
      <c r="Y51" s="74"/>
      <c r="Z51" s="65"/>
      <c r="AA51" s="63"/>
      <c r="AB51" s="65"/>
      <c r="AC51" s="64"/>
      <c r="AD51" s="64"/>
      <c r="AE51" s="64"/>
      <c r="AF51" s="65"/>
    </row>
    <row r="52" spans="1:32" s="102" customFormat="1" ht="22.5" customHeight="1" thickBot="1" x14ac:dyDescent="0.25">
      <c r="A52" s="310">
        <f>SUM(A50,A36,A30)</f>
        <v>7947</v>
      </c>
      <c r="B52" s="311">
        <f>SUM(B50,B36,B30)</f>
        <v>677</v>
      </c>
      <c r="C52" s="104"/>
      <c r="D52" s="106" t="s">
        <v>86</v>
      </c>
      <c r="E52" s="318">
        <f>SUM(E50,E36,E30)</f>
        <v>318</v>
      </c>
      <c r="F52" s="136">
        <f>SUM(F50,F36,F30)</f>
        <v>317</v>
      </c>
      <c r="G52" s="105"/>
      <c r="H52" s="135">
        <f>SUM(H50,H36,H30)</f>
        <v>7620</v>
      </c>
      <c r="I52" s="142">
        <f>SUM(I50,I36,I30)</f>
        <v>668</v>
      </c>
      <c r="J52" s="103"/>
      <c r="K52" s="187">
        <f>SUM(K50,K36,K30)</f>
        <v>-327</v>
      </c>
      <c r="L52" s="188">
        <f>SUM(K52/A52*100)</f>
        <v>-4.1147602869007169</v>
      </c>
      <c r="M52" s="342">
        <f>SUM(M50,M36,M30)</f>
        <v>7507</v>
      </c>
      <c r="N52" s="330">
        <f>SUM(N50,N36,N30)</f>
        <v>113</v>
      </c>
      <c r="O52" s="101"/>
      <c r="P52" s="135">
        <f>SUM(P50,P36,P30)</f>
        <v>189</v>
      </c>
      <c r="Q52" s="137">
        <f>SUM(Q50,Q36,Q30)</f>
        <v>69</v>
      </c>
      <c r="R52" s="280"/>
      <c r="S52" s="137">
        <f>SUM(S50,S36,S30)</f>
        <v>340</v>
      </c>
      <c r="T52" s="137">
        <f>SUM(T50,T36,T30)</f>
        <v>0</v>
      </c>
      <c r="U52" s="137">
        <f>SUM(U50,U36,U30)</f>
        <v>235</v>
      </c>
      <c r="V52" s="137">
        <f>SUM(V50,V36,V30)</f>
        <v>0</v>
      </c>
      <c r="W52" s="280"/>
      <c r="X52" s="136">
        <f>SUM(X50,X36,X30)</f>
        <v>54</v>
      </c>
      <c r="Y52" s="101"/>
      <c r="Z52" s="140">
        <v>71</v>
      </c>
      <c r="AA52" s="142">
        <v>21</v>
      </c>
      <c r="AB52" s="281">
        <f>SUM(AB50,AB36,AB30)/3</f>
        <v>0</v>
      </c>
      <c r="AC52" s="140">
        <v>54</v>
      </c>
      <c r="AD52" s="141">
        <v>14</v>
      </c>
      <c r="AE52" s="142">
        <v>65</v>
      </c>
      <c r="AF52" s="100"/>
    </row>
    <row r="53" spans="1:32" s="6" customFormat="1" x14ac:dyDescent="0.2">
      <c r="A53" s="8"/>
      <c r="B53" s="13"/>
      <c r="C53" s="26"/>
      <c r="D53" s="14"/>
      <c r="E53" s="13"/>
      <c r="F53" s="14"/>
      <c r="G53" s="27"/>
      <c r="H53" s="8"/>
      <c r="I53" s="12"/>
      <c r="J53" s="12"/>
      <c r="K53" s="3" t="s">
        <v>30</v>
      </c>
      <c r="L53" s="4" t="s">
        <v>0</v>
      </c>
      <c r="M53" s="185"/>
      <c r="N53" s="185"/>
      <c r="O53" s="29"/>
      <c r="P53" s="10"/>
      <c r="Q53" s="10"/>
      <c r="R53" s="10"/>
      <c r="S53" s="10"/>
      <c r="T53" s="10"/>
      <c r="U53" s="10"/>
      <c r="V53" s="10"/>
      <c r="W53" s="10"/>
      <c r="X53" s="10"/>
      <c r="Y53" s="29"/>
      <c r="Z53" s="8" t="s">
        <v>0</v>
      </c>
      <c r="AA53" s="9" t="s">
        <v>0</v>
      </c>
      <c r="AB53" s="12"/>
      <c r="AC53" s="129" t="s">
        <v>0</v>
      </c>
      <c r="AD53" s="129"/>
      <c r="AE53" s="129"/>
      <c r="AF53" s="12"/>
    </row>
    <row r="54" spans="1:32" s="6" customFormat="1" x14ac:dyDescent="0.2">
      <c r="A54" s="8"/>
      <c r="B54" s="13"/>
      <c r="C54" s="13"/>
      <c r="D54" s="14"/>
      <c r="E54" s="13" t="s">
        <v>0</v>
      </c>
      <c r="F54" s="14"/>
      <c r="G54" s="14"/>
      <c r="H54" s="8"/>
      <c r="I54" s="12"/>
      <c r="J54" s="12"/>
      <c r="K54" s="414" t="s">
        <v>31</v>
      </c>
      <c r="L54" s="414"/>
      <c r="M54" s="185"/>
      <c r="N54" s="185"/>
      <c r="O54" s="29"/>
      <c r="P54" s="10"/>
      <c r="Q54" s="10"/>
      <c r="R54" s="10"/>
      <c r="S54" s="10"/>
      <c r="T54" s="10"/>
      <c r="U54" s="10"/>
      <c r="V54" s="10"/>
      <c r="W54" s="10"/>
      <c r="X54" s="10"/>
      <c r="Y54" s="29"/>
      <c r="Z54" s="49"/>
      <c r="AA54" s="9"/>
      <c r="AB54" s="12"/>
      <c r="AC54" s="186" t="s">
        <v>0</v>
      </c>
      <c r="AD54" s="107"/>
      <c r="AE54" s="107"/>
      <c r="AF54" s="12"/>
    </row>
    <row r="55" spans="1:32" x14ac:dyDescent="0.2">
      <c r="AA55" s="2" t="s">
        <v>0</v>
      </c>
    </row>
  </sheetData>
  <mergeCells count="9">
    <mergeCell ref="K54:L54"/>
    <mergeCell ref="Y2:AF2"/>
    <mergeCell ref="D3:D4"/>
    <mergeCell ref="E3:F3"/>
    <mergeCell ref="H3:I3"/>
    <mergeCell ref="K3:L3"/>
    <mergeCell ref="N3:N4"/>
    <mergeCell ref="P3:X3"/>
    <mergeCell ref="Z3:AE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285F8-5F72-4070-B288-70E53768CF73}">
  <dimension ref="A1:AH55"/>
  <sheetViews>
    <sheetView workbookViewId="0">
      <pane xSplit="4" ySplit="5" topLeftCell="U23" activePane="bottomRight" state="frozen"/>
      <selection pane="topRight" activeCell="E1" sqref="E1"/>
      <selection pane="bottomLeft" activeCell="A6" sqref="A6"/>
      <selection pane="bottomRight" activeCell="Q6" sqref="Q6"/>
    </sheetView>
  </sheetViews>
  <sheetFormatPr defaultRowHeight="12.75" x14ac:dyDescent="0.2"/>
  <cols>
    <col min="1" max="1" width="11.83203125" style="1" customWidth="1"/>
    <col min="2" max="2" width="5.1640625" style="1" customWidth="1"/>
    <col min="3" max="3" width="1.6640625" style="1" customWidth="1"/>
    <col min="4" max="4" width="38.83203125" style="1" customWidth="1"/>
    <col min="5" max="6" width="9.5" style="1" bestFit="1" customWidth="1"/>
    <col min="7" max="7" width="1.83203125" style="1" customWidth="1"/>
    <col min="8" max="8" width="8" style="1" customWidth="1"/>
    <col min="9" max="9" width="8.5" style="1" customWidth="1"/>
    <col min="10" max="10" width="1.6640625" style="1" customWidth="1"/>
    <col min="11" max="11" width="7" style="1" customWidth="1"/>
    <col min="12" max="12" width="7.6640625" style="1" customWidth="1"/>
    <col min="13" max="13" width="14.6640625" style="183" customWidth="1"/>
    <col min="14" max="14" width="15.83203125" style="183" customWidth="1"/>
    <col min="15" max="15" width="3.5" style="1" customWidth="1"/>
    <col min="16" max="24" width="5.5" style="1" customWidth="1"/>
    <col min="25" max="25" width="3.5" style="1" customWidth="1"/>
    <col min="26" max="26" width="12.5" style="1" customWidth="1"/>
    <col min="27" max="27" width="12.6640625" style="1" customWidth="1"/>
    <col min="28" max="28" width="1.5" style="1" customWidth="1"/>
    <col min="29" max="31" width="12.5" style="1" customWidth="1"/>
    <col min="32" max="32" width="1.5" style="1" customWidth="1"/>
    <col min="33" max="16384" width="9.33203125" style="1"/>
  </cols>
  <sheetData>
    <row r="1" spans="1:34" ht="87.75" customHeight="1" x14ac:dyDescent="0.2">
      <c r="A1" s="95"/>
    </row>
    <row r="2" spans="1:34" x14ac:dyDescent="0.2">
      <c r="A2" s="34"/>
      <c r="B2" s="34"/>
      <c r="C2" s="34"/>
      <c r="D2" s="34"/>
      <c r="E2" s="34"/>
      <c r="F2" s="34"/>
      <c r="G2" s="34"/>
      <c r="H2" s="34"/>
      <c r="I2" s="34"/>
      <c r="J2" s="34"/>
      <c r="K2" s="35"/>
      <c r="L2" s="35"/>
      <c r="M2" s="184"/>
      <c r="N2" s="184"/>
      <c r="O2" s="34"/>
      <c r="P2" s="35"/>
      <c r="Q2" s="35"/>
      <c r="R2" s="35"/>
      <c r="S2" s="35"/>
      <c r="T2" s="35"/>
      <c r="U2" s="35"/>
      <c r="V2" s="35"/>
      <c r="W2" s="35"/>
      <c r="X2" s="35"/>
      <c r="Y2" s="415"/>
      <c r="Z2" s="415"/>
      <c r="AA2" s="415"/>
      <c r="AB2" s="415"/>
      <c r="AC2" s="415"/>
      <c r="AD2" s="415"/>
      <c r="AE2" s="415"/>
      <c r="AF2" s="415"/>
    </row>
    <row r="3" spans="1:34" s="6" customFormat="1" ht="37.5" customHeight="1" x14ac:dyDescent="0.2">
      <c r="A3" s="359" t="s">
        <v>80</v>
      </c>
      <c r="B3" s="295"/>
      <c r="C3" s="30"/>
      <c r="D3" s="416" t="s">
        <v>58</v>
      </c>
      <c r="E3" s="418" t="s">
        <v>77</v>
      </c>
      <c r="F3" s="419"/>
      <c r="G3" s="31"/>
      <c r="H3" s="420" t="s">
        <v>88</v>
      </c>
      <c r="I3" s="421"/>
      <c r="J3" s="30"/>
      <c r="K3" s="422" t="s">
        <v>34</v>
      </c>
      <c r="L3" s="423"/>
      <c r="M3" s="319" t="s">
        <v>66</v>
      </c>
      <c r="N3" s="424" t="s">
        <v>67</v>
      </c>
      <c r="O3" s="32"/>
      <c r="P3" s="426" t="s">
        <v>64</v>
      </c>
      <c r="Q3" s="427"/>
      <c r="R3" s="427"/>
      <c r="S3" s="427"/>
      <c r="T3" s="427"/>
      <c r="U3" s="427"/>
      <c r="V3" s="427"/>
      <c r="W3" s="427"/>
      <c r="X3" s="428"/>
      <c r="Y3" s="32"/>
      <c r="Z3" s="429" t="s">
        <v>57</v>
      </c>
      <c r="AA3" s="430"/>
      <c r="AB3" s="431"/>
      <c r="AC3" s="431"/>
      <c r="AD3" s="431"/>
      <c r="AE3" s="431"/>
      <c r="AF3" s="30"/>
    </row>
    <row r="4" spans="1:34" s="6" customFormat="1" ht="38.25" x14ac:dyDescent="0.2">
      <c r="A4" s="296" t="s">
        <v>19</v>
      </c>
      <c r="B4" s="297" t="s">
        <v>42</v>
      </c>
      <c r="C4" s="16"/>
      <c r="D4" s="417"/>
      <c r="E4" s="358" t="s">
        <v>81</v>
      </c>
      <c r="F4" s="358" t="s">
        <v>87</v>
      </c>
      <c r="G4" s="15"/>
      <c r="H4" s="33" t="s">
        <v>20</v>
      </c>
      <c r="I4" s="93" t="s">
        <v>42</v>
      </c>
      <c r="J4" s="17"/>
      <c r="K4" s="124" t="s">
        <v>35</v>
      </c>
      <c r="L4" s="125" t="s">
        <v>18</v>
      </c>
      <c r="M4" s="320" t="s">
        <v>68</v>
      </c>
      <c r="N4" s="425"/>
      <c r="O4" s="28"/>
      <c r="P4" s="44" t="s">
        <v>21</v>
      </c>
      <c r="Q4" s="45" t="s">
        <v>22</v>
      </c>
      <c r="R4" s="119" t="s">
        <v>23</v>
      </c>
      <c r="S4" s="46" t="s">
        <v>24</v>
      </c>
      <c r="T4" s="45" t="s">
        <v>25</v>
      </c>
      <c r="U4" s="46" t="s">
        <v>26</v>
      </c>
      <c r="V4" s="45" t="s">
        <v>27</v>
      </c>
      <c r="W4" s="120" t="s">
        <v>28</v>
      </c>
      <c r="X4" s="47" t="s">
        <v>29</v>
      </c>
      <c r="Y4" s="28"/>
      <c r="Z4" s="5" t="s">
        <v>52</v>
      </c>
      <c r="AA4" s="5" t="s">
        <v>44</v>
      </c>
      <c r="AB4" s="17"/>
      <c r="AC4" s="5" t="s">
        <v>53</v>
      </c>
      <c r="AD4" s="5" t="s">
        <v>43</v>
      </c>
      <c r="AE4" s="5" t="s">
        <v>54</v>
      </c>
      <c r="AF4" s="17"/>
    </row>
    <row r="5" spans="1:34" s="6" customFormat="1" ht="13.5" thickBot="1" x14ac:dyDescent="0.25">
      <c r="A5" s="298"/>
      <c r="B5" s="299"/>
      <c r="C5" s="16"/>
      <c r="D5" s="15"/>
      <c r="E5" s="16"/>
      <c r="F5" s="15"/>
      <c r="G5" s="15"/>
      <c r="H5" s="17"/>
      <c r="I5" s="17"/>
      <c r="J5" s="17"/>
      <c r="K5" s="18"/>
      <c r="L5" s="19"/>
      <c r="M5" s="321"/>
      <c r="N5" s="321"/>
      <c r="O5" s="352"/>
      <c r="P5" s="24"/>
      <c r="Q5" s="20"/>
      <c r="R5" s="20"/>
      <c r="S5" s="23"/>
      <c r="T5" s="20"/>
      <c r="U5" s="23"/>
      <c r="V5" s="20"/>
      <c r="W5" s="23"/>
      <c r="X5" s="25"/>
      <c r="Y5" s="28"/>
      <c r="Z5" s="15"/>
      <c r="AA5" s="15"/>
      <c r="AB5" s="17"/>
      <c r="AC5" s="16"/>
      <c r="AD5" s="16"/>
      <c r="AE5" s="16"/>
      <c r="AF5" s="17"/>
    </row>
    <row r="6" spans="1:34" ht="21.75" customHeight="1" x14ac:dyDescent="0.2">
      <c r="A6" s="361">
        <v>180</v>
      </c>
      <c r="B6" s="300">
        <v>31</v>
      </c>
      <c r="C6" s="203"/>
      <c r="D6" s="241" t="s">
        <v>1</v>
      </c>
      <c r="E6" s="312">
        <v>8</v>
      </c>
      <c r="F6" s="242">
        <v>9</v>
      </c>
      <c r="G6" s="206"/>
      <c r="H6" s="243">
        <v>163</v>
      </c>
      <c r="I6" s="240">
        <v>28</v>
      </c>
      <c r="J6" s="209"/>
      <c r="K6" s="244">
        <f t="shared" ref="K6:K24" si="0">H6-A6</f>
        <v>-17</v>
      </c>
      <c r="L6" s="245">
        <f t="shared" ref="L6:L24" si="1">SUM(K6/A6*100)</f>
        <v>-9.4444444444444446</v>
      </c>
      <c r="M6" s="322">
        <f t="shared" ref="M6:M24" si="2">SUM(A6+P6-S6-U6-X6)</f>
        <v>164</v>
      </c>
      <c r="N6" s="323">
        <f t="shared" ref="N6:N24" si="3">SUM(H6-M6)</f>
        <v>-1</v>
      </c>
      <c r="O6" s="210"/>
      <c r="P6" s="246">
        <v>0</v>
      </c>
      <c r="Q6" s="246">
        <v>1</v>
      </c>
      <c r="R6" s="247"/>
      <c r="S6" s="369">
        <v>5</v>
      </c>
      <c r="T6" s="370" t="s">
        <v>75</v>
      </c>
      <c r="U6" s="371">
        <v>11</v>
      </c>
      <c r="V6" s="370" t="s">
        <v>75</v>
      </c>
      <c r="W6" s="372"/>
      <c r="X6" s="242">
        <v>0</v>
      </c>
      <c r="Y6" s="373"/>
      <c r="Z6" s="374">
        <v>75</v>
      </c>
      <c r="AA6" s="375">
        <v>24</v>
      </c>
      <c r="AB6" s="376"/>
      <c r="AC6" s="377">
        <v>0</v>
      </c>
      <c r="AD6" s="378">
        <v>16</v>
      </c>
      <c r="AE6" s="379">
        <v>67</v>
      </c>
      <c r="AF6" s="43"/>
      <c r="AH6" s="2" t="s">
        <v>0</v>
      </c>
    </row>
    <row r="7" spans="1:34" ht="21.75" customHeight="1" x14ac:dyDescent="0.2">
      <c r="A7" s="305">
        <v>389</v>
      </c>
      <c r="B7" s="301">
        <v>43</v>
      </c>
      <c r="C7" s="21"/>
      <c r="D7" s="88" t="s">
        <v>2</v>
      </c>
      <c r="E7" s="313">
        <v>16</v>
      </c>
      <c r="F7" s="127">
        <v>16</v>
      </c>
      <c r="G7" s="22"/>
      <c r="H7" s="42">
        <v>383</v>
      </c>
      <c r="I7" s="59">
        <v>44</v>
      </c>
      <c r="J7" s="43"/>
      <c r="K7" s="75">
        <f t="shared" si="0"/>
        <v>-6</v>
      </c>
      <c r="L7" s="76">
        <f t="shared" si="1"/>
        <v>-1.5424164524421593</v>
      </c>
      <c r="M7" s="324">
        <f t="shared" si="2"/>
        <v>380</v>
      </c>
      <c r="N7" s="325">
        <f t="shared" si="3"/>
        <v>3</v>
      </c>
      <c r="O7" s="28"/>
      <c r="P7" s="7">
        <v>7</v>
      </c>
      <c r="Q7" s="7">
        <v>3</v>
      </c>
      <c r="R7" s="113"/>
      <c r="S7" s="380">
        <v>9</v>
      </c>
      <c r="T7" s="381" t="s">
        <v>75</v>
      </c>
      <c r="U7" s="382">
        <v>5</v>
      </c>
      <c r="V7" s="381" t="s">
        <v>75</v>
      </c>
      <c r="W7" s="383"/>
      <c r="X7" s="127">
        <v>2</v>
      </c>
      <c r="Y7" s="166"/>
      <c r="Z7" s="384">
        <v>70</v>
      </c>
      <c r="AA7" s="385">
        <v>21</v>
      </c>
      <c r="AB7" s="165"/>
      <c r="AC7" s="386">
        <v>51</v>
      </c>
      <c r="AD7" s="387">
        <v>11</v>
      </c>
      <c r="AE7" s="388">
        <v>65</v>
      </c>
      <c r="AF7" s="43"/>
    </row>
    <row r="8" spans="1:34" ht="21.75" customHeight="1" x14ac:dyDescent="0.2">
      <c r="A8" s="305">
        <v>233</v>
      </c>
      <c r="B8" s="301">
        <v>6</v>
      </c>
      <c r="C8" s="21"/>
      <c r="D8" s="88" t="s">
        <v>32</v>
      </c>
      <c r="E8" s="313">
        <v>8</v>
      </c>
      <c r="F8" s="127">
        <v>8</v>
      </c>
      <c r="G8" s="22"/>
      <c r="H8" s="42">
        <v>222</v>
      </c>
      <c r="I8" s="59">
        <v>5</v>
      </c>
      <c r="J8" s="43"/>
      <c r="K8" s="75">
        <f t="shared" si="0"/>
        <v>-11</v>
      </c>
      <c r="L8" s="76">
        <f t="shared" si="1"/>
        <v>-4.7210300429184553</v>
      </c>
      <c r="M8" s="324">
        <f t="shared" si="2"/>
        <v>224</v>
      </c>
      <c r="N8" s="325">
        <f t="shared" si="3"/>
        <v>-2</v>
      </c>
      <c r="O8" s="28"/>
      <c r="P8" s="7">
        <v>2</v>
      </c>
      <c r="Q8" s="7">
        <v>0</v>
      </c>
      <c r="R8" s="113"/>
      <c r="S8" s="389">
        <v>6</v>
      </c>
      <c r="T8" s="381" t="s">
        <v>75</v>
      </c>
      <c r="U8" s="382">
        <v>5</v>
      </c>
      <c r="V8" s="381" t="s">
        <v>75</v>
      </c>
      <c r="W8" s="383"/>
      <c r="X8" s="127">
        <v>0</v>
      </c>
      <c r="Y8" s="166"/>
      <c r="Z8" s="384">
        <v>71</v>
      </c>
      <c r="AA8" s="385">
        <v>23</v>
      </c>
      <c r="AB8" s="165"/>
      <c r="AC8" s="390">
        <v>47</v>
      </c>
      <c r="AD8" s="387">
        <v>10</v>
      </c>
      <c r="AE8" s="388">
        <v>66</v>
      </c>
      <c r="AF8" s="43"/>
    </row>
    <row r="9" spans="1:34" ht="21.75" customHeight="1" x14ac:dyDescent="0.2">
      <c r="A9" s="305">
        <v>141</v>
      </c>
      <c r="B9" s="301">
        <v>27</v>
      </c>
      <c r="C9" s="21"/>
      <c r="D9" s="88" t="s">
        <v>33</v>
      </c>
      <c r="E9" s="313">
        <v>8</v>
      </c>
      <c r="F9" s="127">
        <v>9</v>
      </c>
      <c r="G9" s="22"/>
      <c r="H9" s="42">
        <v>129</v>
      </c>
      <c r="I9" s="59">
        <v>18</v>
      </c>
      <c r="J9" s="43"/>
      <c r="K9" s="75">
        <f t="shared" si="0"/>
        <v>-12</v>
      </c>
      <c r="L9" s="76">
        <f t="shared" si="1"/>
        <v>-8.5106382978723403</v>
      </c>
      <c r="M9" s="324">
        <f t="shared" si="2"/>
        <v>129</v>
      </c>
      <c r="N9" s="325">
        <f t="shared" si="3"/>
        <v>0</v>
      </c>
      <c r="O9" s="28"/>
      <c r="P9" s="7">
        <v>2</v>
      </c>
      <c r="Q9" s="7">
        <v>0</v>
      </c>
      <c r="R9" s="113"/>
      <c r="S9" s="389">
        <v>9</v>
      </c>
      <c r="T9" s="381" t="s">
        <v>75</v>
      </c>
      <c r="U9" s="382">
        <v>5</v>
      </c>
      <c r="V9" s="381" t="s">
        <v>75</v>
      </c>
      <c r="W9" s="383"/>
      <c r="X9" s="127">
        <v>0</v>
      </c>
      <c r="Y9" s="166"/>
      <c r="Z9" s="384">
        <v>70</v>
      </c>
      <c r="AA9" s="385">
        <v>22</v>
      </c>
      <c r="AB9" s="165"/>
      <c r="AC9" s="386">
        <v>56</v>
      </c>
      <c r="AD9" s="391">
        <v>23</v>
      </c>
      <c r="AE9" s="392">
        <v>74</v>
      </c>
      <c r="AF9" s="43"/>
    </row>
    <row r="10" spans="1:34" ht="21.75" customHeight="1" x14ac:dyDescent="0.2">
      <c r="A10" s="305">
        <v>295</v>
      </c>
      <c r="B10" s="301">
        <v>32</v>
      </c>
      <c r="C10" s="21"/>
      <c r="D10" s="88" t="s">
        <v>3</v>
      </c>
      <c r="E10" s="313">
        <v>11</v>
      </c>
      <c r="F10" s="127">
        <v>11</v>
      </c>
      <c r="G10" s="22"/>
      <c r="H10" s="42">
        <v>287</v>
      </c>
      <c r="I10" s="59">
        <v>26</v>
      </c>
      <c r="J10" s="43"/>
      <c r="K10" s="75">
        <f t="shared" si="0"/>
        <v>-8</v>
      </c>
      <c r="L10" s="76">
        <f t="shared" si="1"/>
        <v>-2.7118644067796609</v>
      </c>
      <c r="M10" s="324">
        <f t="shared" si="2"/>
        <v>286</v>
      </c>
      <c r="N10" s="325">
        <f t="shared" si="3"/>
        <v>1</v>
      </c>
      <c r="O10" s="28"/>
      <c r="P10" s="7">
        <v>2</v>
      </c>
      <c r="Q10" s="7">
        <v>1</v>
      </c>
      <c r="R10" s="113"/>
      <c r="S10" s="380">
        <v>3</v>
      </c>
      <c r="T10" s="381" t="s">
        <v>75</v>
      </c>
      <c r="U10" s="382">
        <v>7</v>
      </c>
      <c r="V10" s="381" t="s">
        <v>75</v>
      </c>
      <c r="W10" s="383"/>
      <c r="X10" s="127">
        <v>1</v>
      </c>
      <c r="Y10" s="166"/>
      <c r="Z10" s="384">
        <v>73</v>
      </c>
      <c r="AA10" s="385">
        <v>22</v>
      </c>
      <c r="AB10" s="165"/>
      <c r="AC10" s="386">
        <v>57</v>
      </c>
      <c r="AD10" s="387">
        <v>29</v>
      </c>
      <c r="AE10" s="388">
        <v>81</v>
      </c>
      <c r="AF10" s="43"/>
    </row>
    <row r="11" spans="1:34" ht="21.75" customHeight="1" x14ac:dyDescent="0.2">
      <c r="A11" s="305">
        <v>271</v>
      </c>
      <c r="B11" s="301">
        <v>25</v>
      </c>
      <c r="C11" s="21"/>
      <c r="D11" s="88" t="s">
        <v>4</v>
      </c>
      <c r="E11" s="313">
        <v>13</v>
      </c>
      <c r="F11" s="127">
        <v>13</v>
      </c>
      <c r="G11" s="22"/>
      <c r="H11" s="42">
        <v>248</v>
      </c>
      <c r="I11" s="59">
        <v>25</v>
      </c>
      <c r="J11" s="43"/>
      <c r="K11" s="75">
        <f t="shared" si="0"/>
        <v>-23</v>
      </c>
      <c r="L11" s="76">
        <f t="shared" si="1"/>
        <v>-8.4870848708487081</v>
      </c>
      <c r="M11" s="324">
        <f t="shared" si="2"/>
        <v>250</v>
      </c>
      <c r="N11" s="325">
        <f t="shared" si="3"/>
        <v>-2</v>
      </c>
      <c r="O11" s="28"/>
      <c r="P11" s="7">
        <v>1</v>
      </c>
      <c r="Q11" s="7">
        <v>3</v>
      </c>
      <c r="R11" s="113"/>
      <c r="S11" s="389">
        <v>13</v>
      </c>
      <c r="T11" s="381" t="s">
        <v>75</v>
      </c>
      <c r="U11" s="393">
        <v>8</v>
      </c>
      <c r="V11" s="381" t="s">
        <v>75</v>
      </c>
      <c r="W11" s="383"/>
      <c r="X11" s="127">
        <v>1</v>
      </c>
      <c r="Y11" s="166"/>
      <c r="Z11" s="384">
        <v>73</v>
      </c>
      <c r="AA11" s="385">
        <v>24</v>
      </c>
      <c r="AB11" s="165"/>
      <c r="AC11" s="394">
        <v>79</v>
      </c>
      <c r="AD11" s="181">
        <v>15</v>
      </c>
      <c r="AE11" s="395">
        <v>72</v>
      </c>
      <c r="AF11" s="43"/>
    </row>
    <row r="12" spans="1:34" ht="21.75" customHeight="1" x14ac:dyDescent="0.2">
      <c r="A12" s="305">
        <v>615</v>
      </c>
      <c r="B12" s="301">
        <v>49</v>
      </c>
      <c r="C12" s="21"/>
      <c r="D12" s="88" t="s">
        <v>5</v>
      </c>
      <c r="E12" s="313">
        <v>23</v>
      </c>
      <c r="F12" s="127">
        <v>23</v>
      </c>
      <c r="G12" s="22"/>
      <c r="H12" s="42">
        <v>607</v>
      </c>
      <c r="I12" s="59">
        <v>50</v>
      </c>
      <c r="J12" s="43"/>
      <c r="K12" s="75">
        <f t="shared" si="0"/>
        <v>-8</v>
      </c>
      <c r="L12" s="76">
        <f t="shared" si="1"/>
        <v>-1.3008130081300813</v>
      </c>
      <c r="M12" s="324">
        <f t="shared" si="2"/>
        <v>608</v>
      </c>
      <c r="N12" s="325">
        <f t="shared" si="3"/>
        <v>-1</v>
      </c>
      <c r="O12" s="28"/>
      <c r="P12" s="7">
        <v>14</v>
      </c>
      <c r="Q12" s="7">
        <v>5</v>
      </c>
      <c r="R12" s="113"/>
      <c r="S12" s="380">
        <v>6</v>
      </c>
      <c r="T12" s="381" t="s">
        <v>75</v>
      </c>
      <c r="U12" s="382">
        <v>15</v>
      </c>
      <c r="V12" s="381" t="s">
        <v>75</v>
      </c>
      <c r="W12" s="383"/>
      <c r="X12" s="127">
        <v>0</v>
      </c>
      <c r="Y12" s="166"/>
      <c r="Z12" s="384">
        <v>72</v>
      </c>
      <c r="AA12" s="385">
        <v>23</v>
      </c>
      <c r="AB12" s="165"/>
      <c r="AC12" s="396">
        <v>62</v>
      </c>
      <c r="AD12" s="387">
        <v>20</v>
      </c>
      <c r="AE12" s="388">
        <v>69</v>
      </c>
      <c r="AF12" s="43"/>
    </row>
    <row r="13" spans="1:34" ht="21.75" customHeight="1" x14ac:dyDescent="0.2">
      <c r="A13" s="305">
        <v>273</v>
      </c>
      <c r="B13" s="301">
        <v>24</v>
      </c>
      <c r="C13" s="21"/>
      <c r="D13" s="88" t="s">
        <v>6</v>
      </c>
      <c r="E13" s="313">
        <v>12</v>
      </c>
      <c r="F13" s="127">
        <v>12</v>
      </c>
      <c r="G13" s="22"/>
      <c r="H13" s="42">
        <v>262</v>
      </c>
      <c r="I13" s="59">
        <v>22</v>
      </c>
      <c r="J13" s="43"/>
      <c r="K13" s="75">
        <f t="shared" si="0"/>
        <v>-11</v>
      </c>
      <c r="L13" s="76">
        <f t="shared" si="1"/>
        <v>-4.0293040293040292</v>
      </c>
      <c r="M13" s="324">
        <f t="shared" si="2"/>
        <v>263</v>
      </c>
      <c r="N13" s="325">
        <f t="shared" si="3"/>
        <v>-1</v>
      </c>
      <c r="O13" s="28"/>
      <c r="P13" s="7">
        <v>4</v>
      </c>
      <c r="Q13" s="7">
        <v>0</v>
      </c>
      <c r="R13" s="113"/>
      <c r="S13" s="389">
        <v>6</v>
      </c>
      <c r="T13" s="381" t="s">
        <v>75</v>
      </c>
      <c r="U13" s="382">
        <v>6</v>
      </c>
      <c r="V13" s="381" t="s">
        <v>75</v>
      </c>
      <c r="W13" s="383"/>
      <c r="X13" s="127">
        <v>2</v>
      </c>
      <c r="Y13" s="166"/>
      <c r="Z13" s="384">
        <v>72</v>
      </c>
      <c r="AA13" s="385">
        <v>25</v>
      </c>
      <c r="AB13" s="165"/>
      <c r="AC13" s="386">
        <v>43</v>
      </c>
      <c r="AD13" s="387">
        <v>19</v>
      </c>
      <c r="AE13" s="388">
        <v>70</v>
      </c>
      <c r="AF13" s="43"/>
    </row>
    <row r="14" spans="1:34" ht="21.75" customHeight="1" x14ac:dyDescent="0.2">
      <c r="A14" s="305">
        <v>562</v>
      </c>
      <c r="B14" s="301">
        <v>51</v>
      </c>
      <c r="C14" s="21"/>
      <c r="D14" s="88" t="s">
        <v>7</v>
      </c>
      <c r="E14" s="313">
        <v>18</v>
      </c>
      <c r="F14" s="127">
        <v>18</v>
      </c>
      <c r="G14" s="22"/>
      <c r="H14" s="42">
        <v>550</v>
      </c>
      <c r="I14" s="59">
        <v>50</v>
      </c>
      <c r="J14" s="43"/>
      <c r="K14" s="75">
        <f t="shared" si="0"/>
        <v>-12</v>
      </c>
      <c r="L14" s="76">
        <f t="shared" si="1"/>
        <v>-2.1352313167259789</v>
      </c>
      <c r="M14" s="324">
        <f t="shared" si="2"/>
        <v>549</v>
      </c>
      <c r="N14" s="325">
        <f t="shared" si="3"/>
        <v>1</v>
      </c>
      <c r="O14" s="28"/>
      <c r="P14" s="7">
        <v>10</v>
      </c>
      <c r="Q14" s="7">
        <v>1</v>
      </c>
      <c r="R14" s="113"/>
      <c r="S14" s="380">
        <v>12</v>
      </c>
      <c r="T14" s="381" t="s">
        <v>75</v>
      </c>
      <c r="U14" s="382">
        <v>11</v>
      </c>
      <c r="V14" s="381" t="s">
        <v>75</v>
      </c>
      <c r="W14" s="383"/>
      <c r="X14" s="127">
        <v>0</v>
      </c>
      <c r="Y14" s="166"/>
      <c r="Z14" s="384">
        <v>71</v>
      </c>
      <c r="AA14" s="385">
        <v>20</v>
      </c>
      <c r="AB14" s="165"/>
      <c r="AC14" s="386">
        <v>44</v>
      </c>
      <c r="AD14" s="181">
        <v>11</v>
      </c>
      <c r="AE14" s="395">
        <v>62</v>
      </c>
      <c r="AF14" s="43"/>
    </row>
    <row r="15" spans="1:34" ht="21.75" customHeight="1" x14ac:dyDescent="0.2">
      <c r="A15" s="305">
        <v>282</v>
      </c>
      <c r="B15" s="301">
        <v>19</v>
      </c>
      <c r="C15" s="21"/>
      <c r="D15" s="88" t="s">
        <v>8</v>
      </c>
      <c r="E15" s="313">
        <v>14</v>
      </c>
      <c r="F15" s="127">
        <v>14</v>
      </c>
      <c r="G15" s="22"/>
      <c r="H15" s="42">
        <v>271</v>
      </c>
      <c r="I15" s="59">
        <v>20</v>
      </c>
      <c r="J15" s="43"/>
      <c r="K15" s="75">
        <f t="shared" si="0"/>
        <v>-11</v>
      </c>
      <c r="L15" s="76">
        <f t="shared" si="1"/>
        <v>-3.9007092198581561</v>
      </c>
      <c r="M15" s="324">
        <f t="shared" si="2"/>
        <v>270</v>
      </c>
      <c r="N15" s="325">
        <f t="shared" si="3"/>
        <v>1</v>
      </c>
      <c r="O15" s="28"/>
      <c r="P15" s="7">
        <v>4</v>
      </c>
      <c r="Q15" s="7">
        <v>1</v>
      </c>
      <c r="R15" s="113"/>
      <c r="S15" s="389">
        <v>8</v>
      </c>
      <c r="T15" s="381" t="s">
        <v>75</v>
      </c>
      <c r="U15" s="382">
        <v>7</v>
      </c>
      <c r="V15" s="381" t="s">
        <v>75</v>
      </c>
      <c r="W15" s="383"/>
      <c r="X15" s="127">
        <v>1</v>
      </c>
      <c r="Y15" s="166"/>
      <c r="Z15" s="384">
        <v>73</v>
      </c>
      <c r="AA15" s="385">
        <v>26</v>
      </c>
      <c r="AB15" s="165"/>
      <c r="AC15" s="386">
        <v>71</v>
      </c>
      <c r="AD15" s="387">
        <v>12</v>
      </c>
      <c r="AE15" s="388">
        <v>63</v>
      </c>
      <c r="AF15" s="43"/>
    </row>
    <row r="16" spans="1:34" ht="21.75" customHeight="1" x14ac:dyDescent="0.2">
      <c r="A16" s="305">
        <v>457</v>
      </c>
      <c r="B16" s="301">
        <v>29</v>
      </c>
      <c r="C16" s="21"/>
      <c r="D16" s="88" t="s">
        <v>9</v>
      </c>
      <c r="E16" s="313">
        <v>17</v>
      </c>
      <c r="F16" s="127">
        <v>17</v>
      </c>
      <c r="G16" s="22"/>
      <c r="H16" s="42">
        <v>433</v>
      </c>
      <c r="I16" s="59">
        <v>28</v>
      </c>
      <c r="J16" s="43"/>
      <c r="K16" s="75">
        <f t="shared" si="0"/>
        <v>-24</v>
      </c>
      <c r="L16" s="76">
        <f t="shared" si="1"/>
        <v>-5.2516411378555796</v>
      </c>
      <c r="M16" s="324">
        <f t="shared" si="2"/>
        <v>434</v>
      </c>
      <c r="N16" s="325">
        <f t="shared" si="3"/>
        <v>-1</v>
      </c>
      <c r="O16" s="28"/>
      <c r="P16" s="7">
        <v>6</v>
      </c>
      <c r="Q16" s="7">
        <v>1</v>
      </c>
      <c r="R16" s="113"/>
      <c r="S16" s="389">
        <v>13</v>
      </c>
      <c r="T16" s="381" t="s">
        <v>75</v>
      </c>
      <c r="U16" s="393">
        <v>14</v>
      </c>
      <c r="V16" s="381" t="s">
        <v>75</v>
      </c>
      <c r="W16" s="383"/>
      <c r="X16" s="127">
        <v>2</v>
      </c>
      <c r="Y16" s="166"/>
      <c r="Z16" s="384">
        <v>74</v>
      </c>
      <c r="AA16" s="385">
        <v>23</v>
      </c>
      <c r="AB16" s="165"/>
      <c r="AC16" s="386">
        <v>62</v>
      </c>
      <c r="AD16" s="387">
        <v>14</v>
      </c>
      <c r="AE16" s="388">
        <v>67</v>
      </c>
      <c r="AF16" s="43"/>
    </row>
    <row r="17" spans="1:34" ht="21.75" customHeight="1" x14ac:dyDescent="0.2">
      <c r="A17" s="305">
        <v>343</v>
      </c>
      <c r="B17" s="301">
        <v>45</v>
      </c>
      <c r="C17" s="21"/>
      <c r="D17" s="88" t="s">
        <v>10</v>
      </c>
      <c r="E17" s="313">
        <v>15</v>
      </c>
      <c r="F17" s="127">
        <v>15</v>
      </c>
      <c r="G17" s="22"/>
      <c r="H17" s="42">
        <v>332</v>
      </c>
      <c r="I17" s="59">
        <v>46</v>
      </c>
      <c r="J17" s="43"/>
      <c r="K17" s="75">
        <f t="shared" si="0"/>
        <v>-11</v>
      </c>
      <c r="L17" s="76">
        <f t="shared" si="1"/>
        <v>-3.2069970845481048</v>
      </c>
      <c r="M17" s="324">
        <f t="shared" si="2"/>
        <v>328</v>
      </c>
      <c r="N17" s="325">
        <f t="shared" si="3"/>
        <v>4</v>
      </c>
      <c r="O17" s="28"/>
      <c r="P17" s="7">
        <v>2</v>
      </c>
      <c r="Q17" s="7">
        <v>7</v>
      </c>
      <c r="R17" s="113"/>
      <c r="S17" s="389">
        <v>6</v>
      </c>
      <c r="T17" s="381" t="s">
        <v>75</v>
      </c>
      <c r="U17" s="382">
        <v>10</v>
      </c>
      <c r="V17" s="381" t="s">
        <v>75</v>
      </c>
      <c r="W17" s="383"/>
      <c r="X17" s="127">
        <v>1</v>
      </c>
      <c r="Y17" s="166"/>
      <c r="Z17" s="384">
        <v>74</v>
      </c>
      <c r="AA17" s="385">
        <v>23</v>
      </c>
      <c r="AB17" s="165"/>
      <c r="AC17" s="396">
        <v>73</v>
      </c>
      <c r="AD17" s="181">
        <v>11</v>
      </c>
      <c r="AE17" s="395">
        <v>63</v>
      </c>
      <c r="AF17" s="43"/>
      <c r="AG17" s="2" t="s">
        <v>0</v>
      </c>
    </row>
    <row r="18" spans="1:34" ht="21.75" customHeight="1" x14ac:dyDescent="0.2">
      <c r="A18" s="305">
        <v>168</v>
      </c>
      <c r="B18" s="301">
        <v>14</v>
      </c>
      <c r="C18" s="21"/>
      <c r="D18" s="88" t="s">
        <v>11</v>
      </c>
      <c r="E18" s="313">
        <v>8</v>
      </c>
      <c r="F18" s="127">
        <v>8</v>
      </c>
      <c r="G18" s="22"/>
      <c r="H18" s="42">
        <v>161</v>
      </c>
      <c r="I18" s="59">
        <v>20</v>
      </c>
      <c r="J18" s="43"/>
      <c r="K18" s="75">
        <f t="shared" si="0"/>
        <v>-7</v>
      </c>
      <c r="L18" s="76">
        <f t="shared" si="1"/>
        <v>-4.1666666666666661</v>
      </c>
      <c r="M18" s="324">
        <f t="shared" si="2"/>
        <v>163</v>
      </c>
      <c r="N18" s="325">
        <f t="shared" si="3"/>
        <v>-2</v>
      </c>
      <c r="O18" s="28"/>
      <c r="P18" s="7">
        <v>5</v>
      </c>
      <c r="Q18" s="7">
        <v>6</v>
      </c>
      <c r="R18" s="113"/>
      <c r="S18" s="380">
        <v>5</v>
      </c>
      <c r="T18" s="381" t="s">
        <v>75</v>
      </c>
      <c r="U18" s="382">
        <v>3</v>
      </c>
      <c r="V18" s="381" t="s">
        <v>75</v>
      </c>
      <c r="W18" s="383"/>
      <c r="X18" s="127">
        <v>2</v>
      </c>
      <c r="Y18" s="166"/>
      <c r="Z18" s="384">
        <v>72</v>
      </c>
      <c r="AA18" s="385">
        <v>21</v>
      </c>
      <c r="AB18" s="165"/>
      <c r="AC18" s="397">
        <v>46</v>
      </c>
      <c r="AD18" s="181">
        <v>12</v>
      </c>
      <c r="AE18" s="395">
        <v>59</v>
      </c>
      <c r="AF18" s="43"/>
    </row>
    <row r="19" spans="1:34" ht="21.75" customHeight="1" x14ac:dyDescent="0.2">
      <c r="A19" s="305">
        <v>360</v>
      </c>
      <c r="B19" s="301">
        <v>25</v>
      </c>
      <c r="C19" s="21"/>
      <c r="D19" s="88" t="s">
        <v>12</v>
      </c>
      <c r="E19" s="313">
        <v>14</v>
      </c>
      <c r="F19" s="127">
        <v>14</v>
      </c>
      <c r="G19" s="22"/>
      <c r="H19" s="42">
        <v>356</v>
      </c>
      <c r="I19" s="59">
        <v>25</v>
      </c>
      <c r="J19" s="43"/>
      <c r="K19" s="75">
        <f t="shared" si="0"/>
        <v>-4</v>
      </c>
      <c r="L19" s="76">
        <f t="shared" si="1"/>
        <v>-1.1111111111111112</v>
      </c>
      <c r="M19" s="324">
        <f t="shared" si="2"/>
        <v>355</v>
      </c>
      <c r="N19" s="325">
        <f t="shared" si="3"/>
        <v>1</v>
      </c>
      <c r="O19" s="28"/>
      <c r="P19" s="7">
        <v>6</v>
      </c>
      <c r="Q19" s="7">
        <v>0</v>
      </c>
      <c r="R19" s="113"/>
      <c r="S19" s="380">
        <v>5</v>
      </c>
      <c r="T19" s="381" t="s">
        <v>75</v>
      </c>
      <c r="U19" s="382">
        <v>5</v>
      </c>
      <c r="V19" s="381" t="s">
        <v>75</v>
      </c>
      <c r="W19" s="383"/>
      <c r="X19" s="127">
        <v>1</v>
      </c>
      <c r="Y19" s="166"/>
      <c r="Z19" s="384">
        <v>71</v>
      </c>
      <c r="AA19" s="385">
        <v>21</v>
      </c>
      <c r="AB19" s="165"/>
      <c r="AC19" s="394">
        <v>58</v>
      </c>
      <c r="AD19" s="181">
        <v>22</v>
      </c>
      <c r="AE19" s="395">
        <v>65</v>
      </c>
      <c r="AF19" s="43"/>
    </row>
    <row r="20" spans="1:34" ht="21.75" customHeight="1" x14ac:dyDescent="0.2">
      <c r="A20" s="305">
        <v>291</v>
      </c>
      <c r="B20" s="301">
        <v>10</v>
      </c>
      <c r="C20" s="21"/>
      <c r="D20" s="88" t="s">
        <v>13</v>
      </c>
      <c r="E20" s="313">
        <v>11</v>
      </c>
      <c r="F20" s="127">
        <v>11</v>
      </c>
      <c r="G20" s="22"/>
      <c r="H20" s="42">
        <v>288</v>
      </c>
      <c r="I20" s="59">
        <v>10</v>
      </c>
      <c r="J20" s="43"/>
      <c r="K20" s="75">
        <f t="shared" si="0"/>
        <v>-3</v>
      </c>
      <c r="L20" s="76">
        <f t="shared" si="1"/>
        <v>-1.0309278350515463</v>
      </c>
      <c r="M20" s="324">
        <f t="shared" si="2"/>
        <v>286</v>
      </c>
      <c r="N20" s="325">
        <f t="shared" si="3"/>
        <v>2</v>
      </c>
      <c r="O20" s="28"/>
      <c r="P20" s="7">
        <v>6</v>
      </c>
      <c r="Q20" s="7">
        <v>1</v>
      </c>
      <c r="R20" s="113"/>
      <c r="S20" s="380">
        <v>8</v>
      </c>
      <c r="T20" s="381" t="s">
        <v>75</v>
      </c>
      <c r="U20" s="382">
        <v>2</v>
      </c>
      <c r="V20" s="381" t="s">
        <v>75</v>
      </c>
      <c r="W20" s="383"/>
      <c r="X20" s="127">
        <v>1</v>
      </c>
      <c r="Y20" s="166"/>
      <c r="Z20" s="384">
        <v>72</v>
      </c>
      <c r="AA20" s="385">
        <v>25</v>
      </c>
      <c r="AB20" s="165"/>
      <c r="AC20" s="396">
        <v>54</v>
      </c>
      <c r="AD20" s="181">
        <v>18</v>
      </c>
      <c r="AE20" s="395">
        <v>65</v>
      </c>
      <c r="AF20" s="43"/>
    </row>
    <row r="21" spans="1:34" ht="21.75" customHeight="1" x14ac:dyDescent="0.2">
      <c r="A21" s="305">
        <v>299</v>
      </c>
      <c r="B21" s="301">
        <v>26</v>
      </c>
      <c r="C21" s="21"/>
      <c r="D21" s="88" t="s">
        <v>14</v>
      </c>
      <c r="E21" s="313">
        <v>11</v>
      </c>
      <c r="F21" s="127">
        <v>11</v>
      </c>
      <c r="G21" s="22"/>
      <c r="H21" s="42">
        <v>289</v>
      </c>
      <c r="I21" s="59">
        <v>25</v>
      </c>
      <c r="J21" s="43"/>
      <c r="K21" s="75">
        <f t="shared" si="0"/>
        <v>-10</v>
      </c>
      <c r="L21" s="76">
        <f t="shared" si="1"/>
        <v>-3.3444816053511706</v>
      </c>
      <c r="M21" s="324">
        <f t="shared" si="2"/>
        <v>288</v>
      </c>
      <c r="N21" s="325">
        <f t="shared" si="3"/>
        <v>1</v>
      </c>
      <c r="O21" s="28"/>
      <c r="P21" s="7">
        <v>4</v>
      </c>
      <c r="Q21" s="7">
        <v>0</v>
      </c>
      <c r="R21" s="113"/>
      <c r="S21" s="380">
        <v>8</v>
      </c>
      <c r="T21" s="381" t="s">
        <v>75</v>
      </c>
      <c r="U21" s="382">
        <v>6</v>
      </c>
      <c r="V21" s="381" t="s">
        <v>75</v>
      </c>
      <c r="W21" s="383"/>
      <c r="X21" s="127">
        <v>1</v>
      </c>
      <c r="Y21" s="166"/>
      <c r="Z21" s="384">
        <v>73</v>
      </c>
      <c r="AA21" s="385">
        <v>23</v>
      </c>
      <c r="AB21" s="165"/>
      <c r="AC21" s="396">
        <v>65</v>
      </c>
      <c r="AD21" s="181">
        <v>16</v>
      </c>
      <c r="AE21" s="395">
        <v>68</v>
      </c>
      <c r="AF21" s="43"/>
    </row>
    <row r="22" spans="1:34" ht="21.75" customHeight="1" x14ac:dyDescent="0.2">
      <c r="A22" s="305">
        <v>251</v>
      </c>
      <c r="B22" s="301">
        <v>29</v>
      </c>
      <c r="C22" s="21"/>
      <c r="D22" s="88" t="s">
        <v>15</v>
      </c>
      <c r="E22" s="313">
        <v>12</v>
      </c>
      <c r="F22" s="127">
        <v>13</v>
      </c>
      <c r="G22" s="22"/>
      <c r="H22" s="42">
        <v>245</v>
      </c>
      <c r="I22" s="59">
        <v>30</v>
      </c>
      <c r="J22" s="43"/>
      <c r="K22" s="75">
        <f t="shared" si="0"/>
        <v>-6</v>
      </c>
      <c r="L22" s="76">
        <f t="shared" si="1"/>
        <v>-2.3904382470119523</v>
      </c>
      <c r="M22" s="324">
        <f t="shared" si="2"/>
        <v>245</v>
      </c>
      <c r="N22" s="325">
        <f t="shared" si="3"/>
        <v>0</v>
      </c>
      <c r="O22" s="28"/>
      <c r="P22" s="7">
        <v>8</v>
      </c>
      <c r="Q22" s="7">
        <v>1</v>
      </c>
      <c r="R22" s="113"/>
      <c r="S22" s="380">
        <v>9</v>
      </c>
      <c r="T22" s="381" t="s">
        <v>75</v>
      </c>
      <c r="U22" s="382">
        <v>5</v>
      </c>
      <c r="V22" s="381" t="s">
        <v>75</v>
      </c>
      <c r="W22" s="383"/>
      <c r="X22" s="127">
        <v>0</v>
      </c>
      <c r="Y22" s="166"/>
      <c r="Z22" s="384">
        <v>75</v>
      </c>
      <c r="AA22" s="385">
        <v>25</v>
      </c>
      <c r="AB22" s="165"/>
      <c r="AC22" s="396">
        <v>64</v>
      </c>
      <c r="AD22" s="381">
        <v>18</v>
      </c>
      <c r="AE22" s="398">
        <v>71</v>
      </c>
      <c r="AF22" s="43"/>
      <c r="AH22" s="182" t="s">
        <v>0</v>
      </c>
    </row>
    <row r="23" spans="1:34" ht="21.75" customHeight="1" x14ac:dyDescent="0.2">
      <c r="A23" s="305">
        <v>694</v>
      </c>
      <c r="B23" s="301">
        <v>58</v>
      </c>
      <c r="C23" s="21"/>
      <c r="D23" s="88" t="s">
        <v>16</v>
      </c>
      <c r="E23" s="313">
        <v>22</v>
      </c>
      <c r="F23" s="127">
        <v>22</v>
      </c>
      <c r="G23" s="22"/>
      <c r="H23" s="42">
        <v>679</v>
      </c>
      <c r="I23" s="59">
        <v>60</v>
      </c>
      <c r="J23" s="43"/>
      <c r="K23" s="75">
        <f t="shared" si="0"/>
        <v>-15</v>
      </c>
      <c r="L23" s="76">
        <f t="shared" si="1"/>
        <v>-2.1613832853025938</v>
      </c>
      <c r="M23" s="324">
        <f t="shared" si="2"/>
        <v>679</v>
      </c>
      <c r="N23" s="325">
        <f t="shared" si="3"/>
        <v>0</v>
      </c>
      <c r="O23" s="28"/>
      <c r="P23" s="7">
        <v>20</v>
      </c>
      <c r="Q23" s="7">
        <v>2</v>
      </c>
      <c r="R23" s="113"/>
      <c r="S23" s="380">
        <v>22</v>
      </c>
      <c r="T23" s="381" t="s">
        <v>75</v>
      </c>
      <c r="U23" s="382">
        <v>9</v>
      </c>
      <c r="V23" s="381" t="s">
        <v>75</v>
      </c>
      <c r="W23" s="383"/>
      <c r="X23" s="127">
        <v>4</v>
      </c>
      <c r="Y23" s="166"/>
      <c r="Z23" s="384">
        <v>70</v>
      </c>
      <c r="AA23" s="385">
        <v>19</v>
      </c>
      <c r="AB23" s="165"/>
      <c r="AC23" s="396">
        <v>52</v>
      </c>
      <c r="AD23" s="181">
        <v>11</v>
      </c>
      <c r="AE23" s="395">
        <v>59</v>
      </c>
      <c r="AF23" s="43"/>
    </row>
    <row r="24" spans="1:34" ht="21.75" customHeight="1" x14ac:dyDescent="0.2">
      <c r="A24" s="362">
        <v>154</v>
      </c>
      <c r="B24" s="302">
        <v>22</v>
      </c>
      <c r="C24" s="21"/>
      <c r="D24" s="194" t="s">
        <v>17</v>
      </c>
      <c r="E24" s="314">
        <v>9</v>
      </c>
      <c r="F24" s="195">
        <v>8</v>
      </c>
      <c r="G24" s="22"/>
      <c r="H24" s="192">
        <v>127</v>
      </c>
      <c r="I24" s="193">
        <v>21</v>
      </c>
      <c r="J24" s="43"/>
      <c r="K24" s="289">
        <f t="shared" si="0"/>
        <v>-27</v>
      </c>
      <c r="L24" s="290">
        <f t="shared" si="1"/>
        <v>-17.532467532467532</v>
      </c>
      <c r="M24" s="326">
        <f t="shared" si="2"/>
        <v>127</v>
      </c>
      <c r="N24" s="327">
        <f t="shared" si="3"/>
        <v>0</v>
      </c>
      <c r="O24" s="28"/>
      <c r="P24" s="196">
        <v>5</v>
      </c>
      <c r="Q24" s="196">
        <v>4</v>
      </c>
      <c r="R24" s="197"/>
      <c r="S24" s="399">
        <v>25</v>
      </c>
      <c r="T24" s="400" t="s">
        <v>75</v>
      </c>
      <c r="U24" s="401">
        <v>3</v>
      </c>
      <c r="V24" s="400" t="s">
        <v>75</v>
      </c>
      <c r="W24" s="402"/>
      <c r="X24" s="195">
        <v>4</v>
      </c>
      <c r="Y24" s="166"/>
      <c r="Z24" s="403">
        <v>69</v>
      </c>
      <c r="AA24" s="404">
        <v>20</v>
      </c>
      <c r="AB24" s="165"/>
      <c r="AC24" s="405">
        <v>59</v>
      </c>
      <c r="AD24" s="406">
        <v>22</v>
      </c>
      <c r="AE24" s="407">
        <v>67</v>
      </c>
      <c r="AF24" s="43"/>
    </row>
    <row r="25" spans="1:34" s="11" customFormat="1" ht="5.25" customHeight="1" x14ac:dyDescent="0.2">
      <c r="A25" s="71"/>
      <c r="B25" s="65"/>
      <c r="C25" s="72"/>
      <c r="D25" s="73"/>
      <c r="E25" s="123"/>
      <c r="F25" s="123"/>
      <c r="G25" s="73"/>
      <c r="H25" s="71"/>
      <c r="I25" s="65"/>
      <c r="J25" s="65"/>
      <c r="K25" s="62"/>
      <c r="L25" s="63"/>
      <c r="M25" s="328"/>
      <c r="N25" s="328"/>
      <c r="O25" s="351"/>
      <c r="P25" s="64"/>
      <c r="Q25" s="64"/>
      <c r="R25" s="114"/>
      <c r="S25" s="65"/>
      <c r="T25" s="64"/>
      <c r="U25" s="66"/>
      <c r="V25" s="64"/>
      <c r="W25" s="114"/>
      <c r="X25" s="64"/>
      <c r="Y25" s="351"/>
      <c r="Z25" s="65"/>
      <c r="AA25" s="63"/>
      <c r="AB25" s="65"/>
      <c r="AC25" s="64"/>
      <c r="AD25" s="64"/>
      <c r="AE25" s="222"/>
      <c r="AF25" s="65"/>
    </row>
    <row r="26" spans="1:34" ht="30" customHeight="1" x14ac:dyDescent="0.2">
      <c r="A26" s="303">
        <v>1</v>
      </c>
      <c r="B26" s="304">
        <v>0</v>
      </c>
      <c r="C26" s="21"/>
      <c r="D26" s="83" t="s">
        <v>72</v>
      </c>
      <c r="E26" s="315">
        <v>2</v>
      </c>
      <c r="F26" s="128">
        <v>3</v>
      </c>
      <c r="G26" s="22"/>
      <c r="H26" s="50">
        <v>0</v>
      </c>
      <c r="I26" s="69">
        <v>0</v>
      </c>
      <c r="J26" s="43"/>
      <c r="K26" s="84">
        <f>H26-A26</f>
        <v>-1</v>
      </c>
      <c r="L26" s="85">
        <f>SUM(K26/A26*100)</f>
        <v>-100</v>
      </c>
      <c r="M26" s="329">
        <f>SUM(A26+P26-S26-U26-X26)</f>
        <v>0</v>
      </c>
      <c r="N26" s="330">
        <f>SUM(H26-M26)</f>
        <v>0</v>
      </c>
      <c r="O26" s="352"/>
      <c r="P26" s="89">
        <v>0</v>
      </c>
      <c r="Q26" s="52">
        <v>0</v>
      </c>
      <c r="R26" s="115"/>
      <c r="S26" s="90">
        <v>0</v>
      </c>
      <c r="T26" s="133" t="s">
        <v>75</v>
      </c>
      <c r="U26" s="91">
        <v>1</v>
      </c>
      <c r="V26" s="133" t="s">
        <v>75</v>
      </c>
      <c r="W26" s="116"/>
      <c r="X26" s="92">
        <v>0</v>
      </c>
      <c r="Y26" s="352"/>
      <c r="Z26" s="70" t="s">
        <v>75</v>
      </c>
      <c r="AA26" s="94" t="s">
        <v>75</v>
      </c>
      <c r="AB26" s="43"/>
      <c r="AC26" s="99" t="s">
        <v>75</v>
      </c>
      <c r="AD26" s="133" t="s">
        <v>75</v>
      </c>
      <c r="AE26" s="223" t="s">
        <v>75</v>
      </c>
      <c r="AF26" s="43"/>
    </row>
    <row r="27" spans="1:34" s="11" customFormat="1" ht="6.75" customHeight="1" x14ac:dyDescent="0.2">
      <c r="A27" s="71"/>
      <c r="B27" s="65"/>
      <c r="C27" s="72"/>
      <c r="D27" s="73"/>
      <c r="E27" s="123"/>
      <c r="F27" s="123"/>
      <c r="G27" s="73"/>
      <c r="H27" s="71"/>
      <c r="I27" s="65"/>
      <c r="J27" s="65"/>
      <c r="K27" s="62"/>
      <c r="L27" s="63"/>
      <c r="M27" s="328"/>
      <c r="N27" s="328"/>
      <c r="O27" s="351"/>
      <c r="P27" s="64"/>
      <c r="Q27" s="64"/>
      <c r="R27" s="114"/>
      <c r="S27" s="65"/>
      <c r="T27" s="64"/>
      <c r="U27" s="66"/>
      <c r="V27" s="64"/>
      <c r="W27" s="114"/>
      <c r="X27" s="64"/>
      <c r="Y27" s="351"/>
      <c r="Z27" s="65"/>
      <c r="AA27" s="63"/>
      <c r="AB27" s="65"/>
      <c r="AC27" s="64"/>
      <c r="AD27" s="64"/>
      <c r="AE27" s="222"/>
      <c r="AF27" s="65"/>
    </row>
    <row r="28" spans="1:34" s="176" customFormat="1" ht="27.75" customHeight="1" x14ac:dyDescent="0.2">
      <c r="A28" s="303">
        <v>42</v>
      </c>
      <c r="B28" s="304">
        <v>12</v>
      </c>
      <c r="C28" s="164"/>
      <c r="D28" s="83" t="s">
        <v>62</v>
      </c>
      <c r="E28" s="315">
        <v>3</v>
      </c>
      <c r="F28" s="128">
        <v>3</v>
      </c>
      <c r="G28" s="22"/>
      <c r="H28" s="162">
        <v>38</v>
      </c>
      <c r="I28" s="163">
        <v>12</v>
      </c>
      <c r="J28" s="165"/>
      <c r="K28" s="84">
        <f>H28-A28</f>
        <v>-4</v>
      </c>
      <c r="L28" s="85">
        <f>SUM(K28/A28*100)</f>
        <v>-9.5238095238095237</v>
      </c>
      <c r="M28" s="329">
        <f>SUM(A28+P28-S28-U28-X28)</f>
        <v>38</v>
      </c>
      <c r="N28" s="330">
        <f>SUM(H28-M28)</f>
        <v>0</v>
      </c>
      <c r="O28" s="353"/>
      <c r="P28" s="167">
        <v>1</v>
      </c>
      <c r="Q28" s="168">
        <v>0</v>
      </c>
      <c r="R28" s="169"/>
      <c r="S28" s="170">
        <v>3</v>
      </c>
      <c r="T28" s="175" t="s">
        <v>75</v>
      </c>
      <c r="U28" s="171">
        <v>2</v>
      </c>
      <c r="V28" s="175" t="s">
        <v>75</v>
      </c>
      <c r="W28" s="172"/>
      <c r="X28" s="128">
        <v>0</v>
      </c>
      <c r="Y28" s="353"/>
      <c r="Z28" s="173">
        <v>77</v>
      </c>
      <c r="AA28" s="163">
        <v>31</v>
      </c>
      <c r="AB28" s="165"/>
      <c r="AC28" s="174">
        <v>85</v>
      </c>
      <c r="AD28" s="175">
        <v>17</v>
      </c>
      <c r="AE28" s="228">
        <v>68</v>
      </c>
      <c r="AF28" s="165"/>
    </row>
    <row r="29" spans="1:34" s="11" customFormat="1" ht="6.75" customHeight="1" x14ac:dyDescent="0.2">
      <c r="A29" s="71"/>
      <c r="B29" s="65"/>
      <c r="C29" s="72"/>
      <c r="D29" s="73"/>
      <c r="E29" s="123"/>
      <c r="F29" s="123"/>
      <c r="G29" s="73"/>
      <c r="H29" s="71"/>
      <c r="I29" s="65"/>
      <c r="J29" s="65"/>
      <c r="K29" s="62"/>
      <c r="L29" s="63"/>
      <c r="M29" s="328"/>
      <c r="N29" s="328"/>
      <c r="O29" s="354"/>
      <c r="P29" s="64"/>
      <c r="Q29" s="64"/>
      <c r="R29" s="114"/>
      <c r="S29" s="65"/>
      <c r="T29" s="64"/>
      <c r="U29" s="66"/>
      <c r="V29" s="64"/>
      <c r="W29" s="114"/>
      <c r="X29" s="64"/>
      <c r="Y29" s="354"/>
      <c r="Z29" s="65"/>
      <c r="AA29" s="63"/>
      <c r="AB29" s="356"/>
      <c r="AC29" s="64"/>
      <c r="AD29" s="64" t="s">
        <v>0</v>
      </c>
      <c r="AE29" s="222"/>
      <c r="AF29" s="65"/>
    </row>
    <row r="30" spans="1:34" s="11" customFormat="1" ht="30.75" customHeight="1" thickBot="1" x14ac:dyDescent="0.25">
      <c r="A30" s="279">
        <f>SUM(A6:A28)</f>
        <v>6301</v>
      </c>
      <c r="B30" s="279">
        <f>SUM(B28:B29,B26,B6:B24)</f>
        <v>577</v>
      </c>
      <c r="C30" s="232"/>
      <c r="D30" s="233" t="s">
        <v>55</v>
      </c>
      <c r="E30" s="279">
        <f>SUM(E28:E29,E26,E6:E24)</f>
        <v>255</v>
      </c>
      <c r="F30" s="279">
        <f>SUM(F28:F29,F26,F6:F24)</f>
        <v>258</v>
      </c>
      <c r="G30" s="234"/>
      <c r="H30" s="279">
        <f>SUM(H6:H28)</f>
        <v>6070</v>
      </c>
      <c r="I30" s="279">
        <f>SUM(I28:I29,I26,I6:I24)</f>
        <v>565</v>
      </c>
      <c r="J30" s="235"/>
      <c r="K30" s="360">
        <f>SUM(K28:K29,K26,K6:K24)</f>
        <v>-231</v>
      </c>
      <c r="L30" s="364">
        <f>SUM(K30/A30*100)</f>
        <v>-3.6660847484526262</v>
      </c>
      <c r="M30" s="331">
        <f>SUM(M28:M29,M26,M6:M24)</f>
        <v>6066</v>
      </c>
      <c r="N30" s="355">
        <f>SUM(N28:N29,N26,N6:N24)</f>
        <v>4</v>
      </c>
      <c r="O30" s="347"/>
      <c r="P30" s="348">
        <f>SUM(P28:P29,P26,P6:P24)</f>
        <v>109</v>
      </c>
      <c r="Q30" s="348">
        <f>SUM(Q28:Q29,Q26,Q6:Q24)</f>
        <v>37</v>
      </c>
      <c r="R30" s="265"/>
      <c r="S30" s="348">
        <f>SUM(S28:S29,S26,S6:S24)</f>
        <v>181</v>
      </c>
      <c r="T30" s="348">
        <f>SUM(T28:T29,T26,T6:T24)</f>
        <v>0</v>
      </c>
      <c r="U30" s="348">
        <f>SUM(U28:U29,U26,U6:U24)</f>
        <v>140</v>
      </c>
      <c r="V30" s="348">
        <f>SUM(V28:V29,V26,V6:V24)</f>
        <v>0</v>
      </c>
      <c r="W30" s="265"/>
      <c r="X30" s="348">
        <f>SUM(X28:X29,X26,X6:X24)</f>
        <v>23</v>
      </c>
      <c r="Y30" s="347"/>
      <c r="Z30" s="349">
        <v>72</v>
      </c>
      <c r="AA30" s="349">
        <v>22</v>
      </c>
      <c r="AB30" s="357"/>
      <c r="AC30" s="349">
        <v>56</v>
      </c>
      <c r="AD30" s="349">
        <v>16</v>
      </c>
      <c r="AE30" s="350">
        <v>66</v>
      </c>
      <c r="AF30" s="56"/>
      <c r="AH30" s="11" t="s">
        <v>0</v>
      </c>
    </row>
    <row r="31" spans="1:34" s="11" customFormat="1" ht="19.5" customHeight="1" thickBot="1" x14ac:dyDescent="0.25">
      <c r="A31" s="71"/>
      <c r="B31" s="65"/>
      <c r="C31" s="72"/>
      <c r="D31" s="73"/>
      <c r="E31" s="123"/>
      <c r="F31" s="123"/>
      <c r="G31" s="73"/>
      <c r="H31" s="71"/>
      <c r="I31" s="65"/>
      <c r="J31" s="65"/>
      <c r="K31" s="62"/>
      <c r="L31" s="63"/>
      <c r="M31" s="328"/>
      <c r="N31" s="328"/>
      <c r="O31" s="74"/>
      <c r="P31" s="64"/>
      <c r="Q31" s="64"/>
      <c r="R31" s="114"/>
      <c r="S31" s="65"/>
      <c r="T31" s="64"/>
      <c r="U31" s="66"/>
      <c r="V31" s="64"/>
      <c r="W31" s="114"/>
      <c r="X31" s="64"/>
      <c r="Y31" s="74"/>
      <c r="Z31" s="65"/>
      <c r="AA31" s="63"/>
      <c r="AB31" s="65"/>
      <c r="AC31" s="64"/>
      <c r="AD31" s="64"/>
      <c r="AE31" s="64"/>
      <c r="AF31" s="65"/>
    </row>
    <row r="32" spans="1:34" ht="21.75" customHeight="1" x14ac:dyDescent="0.2">
      <c r="A32" s="361">
        <v>388</v>
      </c>
      <c r="B32" s="300">
        <v>25</v>
      </c>
      <c r="C32" s="203"/>
      <c r="D32" s="241" t="s">
        <v>36</v>
      </c>
      <c r="E32" s="312">
        <v>13</v>
      </c>
      <c r="F32" s="242">
        <v>13</v>
      </c>
      <c r="G32" s="206"/>
      <c r="H32" s="243">
        <v>384</v>
      </c>
      <c r="I32" s="240">
        <v>26</v>
      </c>
      <c r="J32" s="209"/>
      <c r="K32" s="291">
        <f>H32-A32</f>
        <v>-4</v>
      </c>
      <c r="L32" s="292">
        <f>SUM(K32/A32*100)</f>
        <v>-1.0309278350515463</v>
      </c>
      <c r="M32" s="332">
        <f>SUM(A32+P32-S32-U32-X32)</f>
        <v>383</v>
      </c>
      <c r="N32" s="323">
        <f>SUM(H32-M32)</f>
        <v>1</v>
      </c>
      <c r="O32" s="210"/>
      <c r="P32" s="246">
        <v>15</v>
      </c>
      <c r="Q32" s="246">
        <v>0</v>
      </c>
      <c r="R32" s="247"/>
      <c r="S32" s="248">
        <v>6</v>
      </c>
      <c r="T32" s="293" t="s">
        <v>75</v>
      </c>
      <c r="U32" s="249">
        <v>14</v>
      </c>
      <c r="V32" s="293" t="s">
        <v>75</v>
      </c>
      <c r="W32" s="250"/>
      <c r="X32" s="251">
        <v>0</v>
      </c>
      <c r="Y32" s="210"/>
      <c r="Z32" s="252">
        <v>71</v>
      </c>
      <c r="AA32" s="240">
        <v>15</v>
      </c>
      <c r="AB32" s="209"/>
      <c r="AC32" s="253">
        <v>49</v>
      </c>
      <c r="AD32" s="246">
        <v>6</v>
      </c>
      <c r="AE32" s="254">
        <v>67</v>
      </c>
      <c r="AF32" s="43"/>
    </row>
    <row r="33" spans="1:32" ht="21.75" customHeight="1" x14ac:dyDescent="0.2">
      <c r="A33" s="305">
        <v>376</v>
      </c>
      <c r="B33" s="301">
        <v>12</v>
      </c>
      <c r="C33" s="21"/>
      <c r="D33" s="88" t="s">
        <v>37</v>
      </c>
      <c r="E33" s="313">
        <v>15</v>
      </c>
      <c r="F33" s="127">
        <v>15</v>
      </c>
      <c r="G33" s="22"/>
      <c r="H33" s="42">
        <v>360</v>
      </c>
      <c r="I33" s="59">
        <v>13</v>
      </c>
      <c r="J33" s="43"/>
      <c r="K33" s="75">
        <f>H33-A33</f>
        <v>-16</v>
      </c>
      <c r="L33" s="76">
        <f>SUM(K33/A33*100)</f>
        <v>-4.2553191489361701</v>
      </c>
      <c r="M33" s="333">
        <f>SUM(A33+P33-S33-U33-X33)</f>
        <v>360</v>
      </c>
      <c r="N33" s="325">
        <f>SUM(H33-M33)</f>
        <v>0</v>
      </c>
      <c r="O33" s="28"/>
      <c r="P33" s="7">
        <v>14</v>
      </c>
      <c r="Q33" s="7">
        <v>1</v>
      </c>
      <c r="R33" s="113"/>
      <c r="S33" s="40">
        <v>22</v>
      </c>
      <c r="T33" s="132" t="s">
        <v>75</v>
      </c>
      <c r="U33" s="41">
        <v>8</v>
      </c>
      <c r="V33" s="132" t="s">
        <v>75</v>
      </c>
      <c r="W33" s="118"/>
      <c r="X33" s="39">
        <v>0</v>
      </c>
      <c r="Y33" s="28"/>
      <c r="Z33" s="255">
        <v>73</v>
      </c>
      <c r="AA33" s="59">
        <v>16</v>
      </c>
      <c r="AB33" s="43"/>
      <c r="AC33" s="98">
        <v>66</v>
      </c>
      <c r="AD33" s="7">
        <v>17</v>
      </c>
      <c r="AE33" s="226">
        <v>72</v>
      </c>
      <c r="AF33" s="43"/>
    </row>
    <row r="34" spans="1:32" ht="21.75" customHeight="1" x14ac:dyDescent="0.2">
      <c r="A34" s="305">
        <v>88</v>
      </c>
      <c r="B34" s="301">
        <v>8</v>
      </c>
      <c r="C34" s="21"/>
      <c r="D34" s="88" t="s">
        <v>38</v>
      </c>
      <c r="E34" s="313">
        <v>5</v>
      </c>
      <c r="F34" s="127">
        <v>4</v>
      </c>
      <c r="G34" s="22"/>
      <c r="H34" s="42">
        <v>78</v>
      </c>
      <c r="I34" s="59">
        <v>8</v>
      </c>
      <c r="J34" s="43"/>
      <c r="K34" s="75">
        <f>H34-A34</f>
        <v>-10</v>
      </c>
      <c r="L34" s="76">
        <f>SUM(K34/A34*100)</f>
        <v>-11.363636363636363</v>
      </c>
      <c r="M34" s="333">
        <f>SUM(A34+P34-S34-U34-X34)</f>
        <v>78</v>
      </c>
      <c r="N34" s="325">
        <f>SUM(H34-M34)</f>
        <v>0</v>
      </c>
      <c r="O34" s="28"/>
      <c r="P34" s="7">
        <v>2</v>
      </c>
      <c r="Q34" s="7">
        <v>0</v>
      </c>
      <c r="R34" s="113"/>
      <c r="S34" s="40">
        <v>11</v>
      </c>
      <c r="T34" s="132" t="s">
        <v>75</v>
      </c>
      <c r="U34" s="41">
        <v>1</v>
      </c>
      <c r="V34" s="132" t="s">
        <v>75</v>
      </c>
      <c r="W34" s="118"/>
      <c r="X34" s="39">
        <v>0</v>
      </c>
      <c r="Y34" s="28"/>
      <c r="Z34" s="255">
        <v>75</v>
      </c>
      <c r="AA34" s="59">
        <v>19</v>
      </c>
      <c r="AB34" s="43"/>
      <c r="AC34" s="130">
        <v>59</v>
      </c>
      <c r="AD34" s="7">
        <v>11</v>
      </c>
      <c r="AE34" s="226">
        <v>80</v>
      </c>
      <c r="AF34" s="43"/>
    </row>
    <row r="35" spans="1:32" ht="21.75" customHeight="1" x14ac:dyDescent="0.2">
      <c r="A35" s="305">
        <v>15</v>
      </c>
      <c r="B35" s="301">
        <v>0</v>
      </c>
      <c r="C35" s="21"/>
      <c r="D35" s="88" t="s">
        <v>59</v>
      </c>
      <c r="E35" s="313">
        <v>1</v>
      </c>
      <c r="F35" s="127">
        <v>1</v>
      </c>
      <c r="G35" s="22"/>
      <c r="H35" s="42">
        <v>12</v>
      </c>
      <c r="I35" s="59">
        <v>0</v>
      </c>
      <c r="J35" s="43"/>
      <c r="K35" s="75">
        <f>H35-A35</f>
        <v>-3</v>
      </c>
      <c r="L35" s="76">
        <f>SUM(K35/A35*100)</f>
        <v>-20</v>
      </c>
      <c r="M35" s="333">
        <f>SUM(A35+P35-S35-U35-X35)</f>
        <v>13</v>
      </c>
      <c r="N35" s="325">
        <v>0</v>
      </c>
      <c r="O35" s="28"/>
      <c r="P35" s="7">
        <v>0</v>
      </c>
      <c r="Q35" s="7">
        <v>0</v>
      </c>
      <c r="R35" s="113"/>
      <c r="S35" s="40">
        <v>2</v>
      </c>
      <c r="T35" s="132" t="s">
        <v>75</v>
      </c>
      <c r="U35" s="41">
        <v>0</v>
      </c>
      <c r="V35" s="132" t="s">
        <v>75</v>
      </c>
      <c r="W35" s="118"/>
      <c r="X35" s="39">
        <v>0</v>
      </c>
      <c r="Y35" s="28"/>
      <c r="Z35" s="68">
        <v>75</v>
      </c>
      <c r="AA35" s="59">
        <v>6</v>
      </c>
      <c r="AB35" s="43"/>
      <c r="AC35" s="130">
        <v>0</v>
      </c>
      <c r="AD35" s="132">
        <v>10</v>
      </c>
      <c r="AE35" s="256">
        <v>68</v>
      </c>
      <c r="AF35" s="43"/>
    </row>
    <row r="36" spans="1:32" s="11" customFormat="1" ht="21.75" customHeight="1" thickBot="1" x14ac:dyDescent="0.25">
      <c r="A36" s="261">
        <f>SUM(A32:A35)</f>
        <v>867</v>
      </c>
      <c r="B36" s="258">
        <f>SUM(B32:B35)</f>
        <v>45</v>
      </c>
      <c r="C36" s="232"/>
      <c r="D36" s="259" t="s">
        <v>56</v>
      </c>
      <c r="E36" s="260">
        <f>SUM(E32:E35)</f>
        <v>34</v>
      </c>
      <c r="F36" s="260">
        <f>SUM(F32:F35)</f>
        <v>33</v>
      </c>
      <c r="G36" s="234"/>
      <c r="H36" s="261">
        <f>SUM(H32:H35)</f>
        <v>834</v>
      </c>
      <c r="I36" s="258">
        <f>SUM(I32:I35)</f>
        <v>47</v>
      </c>
      <c r="J36" s="235"/>
      <c r="K36" s="363">
        <f>SUM(K32:K35)</f>
        <v>-33</v>
      </c>
      <c r="L36" s="364">
        <f>SUM(K36/A36*100)</f>
        <v>-3.8062283737024223</v>
      </c>
      <c r="M36" s="334">
        <f>SUM(M32:M35)</f>
        <v>834</v>
      </c>
      <c r="N36" s="335">
        <f>SUM(H36-M36)</f>
        <v>0</v>
      </c>
      <c r="O36" s="236"/>
      <c r="P36" s="264">
        <f>SUM(P32:P35)</f>
        <v>31</v>
      </c>
      <c r="Q36" s="264">
        <f>SUM(Q32:Q35)</f>
        <v>1</v>
      </c>
      <c r="R36" s="265"/>
      <c r="S36" s="264">
        <f>SUM(S32:S35)</f>
        <v>41</v>
      </c>
      <c r="T36" s="264">
        <f>SUM(T32:T35)</f>
        <v>0</v>
      </c>
      <c r="U36" s="264">
        <f>SUM(U32:U35)</f>
        <v>23</v>
      </c>
      <c r="V36" s="264">
        <f>SUM(V32:V35)</f>
        <v>0</v>
      </c>
      <c r="W36" s="265"/>
      <c r="X36" s="258">
        <f>SUM(X32:X35)</f>
        <v>0</v>
      </c>
      <c r="Y36" s="236"/>
      <c r="Z36" s="266">
        <v>72</v>
      </c>
      <c r="AA36" s="267">
        <v>16</v>
      </c>
      <c r="AB36" s="235"/>
      <c r="AC36" s="266">
        <v>57</v>
      </c>
      <c r="AD36" s="268">
        <v>13</v>
      </c>
      <c r="AE36" s="269">
        <v>74</v>
      </c>
      <c r="AF36" s="56"/>
    </row>
    <row r="37" spans="1:32" s="11" customFormat="1" ht="20.25" customHeight="1" thickBot="1" x14ac:dyDescent="0.25">
      <c r="A37" s="71"/>
      <c r="B37" s="65"/>
      <c r="C37" s="72"/>
      <c r="D37" s="73"/>
      <c r="E37" s="123"/>
      <c r="F37" s="123"/>
      <c r="G37" s="73"/>
      <c r="H37" s="71"/>
      <c r="I37" s="65"/>
      <c r="J37" s="65"/>
      <c r="K37" s="62"/>
      <c r="L37" s="63"/>
      <c r="M37" s="328"/>
      <c r="N37" s="328"/>
      <c r="O37" s="74"/>
      <c r="P37" s="64"/>
      <c r="Q37" s="64"/>
      <c r="R37" s="114"/>
      <c r="S37" s="65"/>
      <c r="T37" s="64"/>
      <c r="U37" s="66"/>
      <c r="V37" s="64"/>
      <c r="W37" s="114"/>
      <c r="X37" s="64"/>
      <c r="Y37" s="74"/>
      <c r="Z37" s="65"/>
      <c r="AA37" s="63"/>
      <c r="AB37" s="65"/>
      <c r="AC37" s="64"/>
      <c r="AD37" s="64"/>
      <c r="AE37" s="64"/>
      <c r="AF37" s="65"/>
    </row>
    <row r="38" spans="1:32" ht="32.25" customHeight="1" x14ac:dyDescent="0.2">
      <c r="A38" s="306">
        <v>95</v>
      </c>
      <c r="B38" s="307">
        <v>2</v>
      </c>
      <c r="C38" s="203"/>
      <c r="D38" s="204" t="s">
        <v>69</v>
      </c>
      <c r="E38" s="316">
        <v>3</v>
      </c>
      <c r="F38" s="205">
        <v>3</v>
      </c>
      <c r="G38" s="206"/>
      <c r="H38" s="207">
        <v>95</v>
      </c>
      <c r="I38" s="208">
        <v>2</v>
      </c>
      <c r="J38" s="209"/>
      <c r="K38" s="287">
        <f>H38-A38</f>
        <v>0</v>
      </c>
      <c r="L38" s="288">
        <f>SUM(K38/A38*100)</f>
        <v>0</v>
      </c>
      <c r="M38" s="336">
        <f>SUM(A38+P38-S38-U38-X38)</f>
        <v>95</v>
      </c>
      <c r="N38" s="337">
        <f>SUM(H38-M38)</f>
        <v>0</v>
      </c>
      <c r="O38" s="210"/>
      <c r="P38" s="211">
        <v>0</v>
      </c>
      <c r="Q38" s="212">
        <v>0</v>
      </c>
      <c r="R38" s="213"/>
      <c r="S38" s="214">
        <v>0</v>
      </c>
      <c r="T38" s="220" t="s">
        <v>75</v>
      </c>
      <c r="U38" s="215">
        <v>0</v>
      </c>
      <c r="V38" s="220" t="s">
        <v>75</v>
      </c>
      <c r="W38" s="216"/>
      <c r="X38" s="217">
        <v>0</v>
      </c>
      <c r="Y38" s="210"/>
      <c r="Z38" s="218">
        <v>51</v>
      </c>
      <c r="AA38" s="208">
        <v>4</v>
      </c>
      <c r="AB38" s="209"/>
      <c r="AC38" s="219" t="s">
        <v>75</v>
      </c>
      <c r="AD38" s="220" t="s">
        <v>75</v>
      </c>
      <c r="AE38" s="221" t="s">
        <v>75</v>
      </c>
      <c r="AF38" s="43"/>
    </row>
    <row r="39" spans="1:32" s="11" customFormat="1" ht="4.5" customHeight="1" x14ac:dyDescent="0.2">
      <c r="A39" s="71"/>
      <c r="B39" s="65"/>
      <c r="C39" s="72"/>
      <c r="D39" s="73"/>
      <c r="E39" s="123" t="s">
        <v>0</v>
      </c>
      <c r="F39" s="123" t="s">
        <v>0</v>
      </c>
      <c r="G39" s="73"/>
      <c r="H39" s="71"/>
      <c r="I39" s="65"/>
      <c r="J39" s="65"/>
      <c r="K39" s="62"/>
      <c r="L39" s="63"/>
      <c r="M39" s="328"/>
      <c r="N39" s="328"/>
      <c r="O39" s="74"/>
      <c r="P39" s="64"/>
      <c r="Q39" s="64"/>
      <c r="R39" s="114"/>
      <c r="S39" s="65"/>
      <c r="T39" s="64"/>
      <c r="U39" s="66"/>
      <c r="V39" s="64"/>
      <c r="W39" s="114"/>
      <c r="X39" s="64"/>
      <c r="Y39" s="74"/>
      <c r="Z39" s="65"/>
      <c r="AA39" s="63"/>
      <c r="AB39" s="65"/>
      <c r="AC39" s="64"/>
      <c r="AD39" s="64"/>
      <c r="AE39" s="222"/>
      <c r="AF39" s="65"/>
    </row>
    <row r="40" spans="1:32" ht="32.25" customHeight="1" x14ac:dyDescent="0.2">
      <c r="A40" s="303">
        <v>25</v>
      </c>
      <c r="B40" s="304">
        <v>0</v>
      </c>
      <c r="C40" s="21"/>
      <c r="D40" s="83" t="s">
        <v>70</v>
      </c>
      <c r="E40" s="315">
        <v>1</v>
      </c>
      <c r="F40" s="128">
        <v>1</v>
      </c>
      <c r="G40" s="22"/>
      <c r="H40" s="50">
        <v>26</v>
      </c>
      <c r="I40" s="69" t="s">
        <v>0</v>
      </c>
      <c r="J40" s="43"/>
      <c r="K40" s="179">
        <f>H40-A40</f>
        <v>1</v>
      </c>
      <c r="L40" s="180">
        <f>SUM(K40/A40*100)</f>
        <v>4</v>
      </c>
      <c r="M40" s="329">
        <f>SUM(A40+P40-S40-U40-X40)</f>
        <v>26</v>
      </c>
      <c r="N40" s="330">
        <f>SUM(H40-M40)</f>
        <v>0</v>
      </c>
      <c r="O40" s="28"/>
      <c r="P40" s="51">
        <v>1</v>
      </c>
      <c r="Q40" s="52">
        <v>0</v>
      </c>
      <c r="R40" s="115"/>
      <c r="S40" s="53">
        <v>0</v>
      </c>
      <c r="T40" s="133" t="s">
        <v>75</v>
      </c>
      <c r="U40" s="54">
        <v>0</v>
      </c>
      <c r="V40" s="133" t="s">
        <v>75</v>
      </c>
      <c r="W40" s="116"/>
      <c r="X40" s="55">
        <v>0</v>
      </c>
      <c r="Y40" s="28"/>
      <c r="Z40" s="86">
        <v>49</v>
      </c>
      <c r="AA40" s="69">
        <v>5</v>
      </c>
      <c r="AB40" s="43"/>
      <c r="AC40" s="99">
        <v>49</v>
      </c>
      <c r="AD40" s="133" t="s">
        <v>75</v>
      </c>
      <c r="AE40" s="223" t="s">
        <v>75</v>
      </c>
      <c r="AF40" s="43"/>
    </row>
    <row r="41" spans="1:32" s="11" customFormat="1" ht="4.5" customHeight="1" x14ac:dyDescent="0.2">
      <c r="A41" s="71"/>
      <c r="B41" s="65"/>
      <c r="C41" s="72"/>
      <c r="D41" s="73"/>
      <c r="E41" s="123"/>
      <c r="F41" s="123"/>
      <c r="G41" s="73"/>
      <c r="H41" s="71"/>
      <c r="I41" s="65"/>
      <c r="J41" s="65"/>
      <c r="K41" s="62"/>
      <c r="L41" s="63"/>
      <c r="M41" s="328"/>
      <c r="N41" s="328"/>
      <c r="O41" s="74"/>
      <c r="P41" s="64"/>
      <c r="Q41" s="64"/>
      <c r="R41" s="114"/>
      <c r="S41" s="65"/>
      <c r="T41" s="64"/>
      <c r="U41" s="66"/>
      <c r="V41" s="64"/>
      <c r="W41" s="114"/>
      <c r="X41" s="64"/>
      <c r="Y41" s="74"/>
      <c r="Z41" s="65"/>
      <c r="AA41" s="63"/>
      <c r="AB41" s="65"/>
      <c r="AC41" s="64"/>
      <c r="AD41" s="64"/>
      <c r="AE41" s="222"/>
      <c r="AF41" s="65"/>
    </row>
    <row r="42" spans="1:32" ht="21.75" customHeight="1" x14ac:dyDescent="0.2">
      <c r="A42" s="308">
        <v>269</v>
      </c>
      <c r="B42" s="309">
        <v>13</v>
      </c>
      <c r="C42" s="21"/>
      <c r="D42" s="87" t="s">
        <v>39</v>
      </c>
      <c r="E42" s="317">
        <v>10</v>
      </c>
      <c r="F42" s="126">
        <v>10</v>
      </c>
      <c r="G42" s="22"/>
      <c r="H42" s="57">
        <v>286</v>
      </c>
      <c r="I42" s="58">
        <v>14</v>
      </c>
      <c r="J42" s="43"/>
      <c r="K42" s="138">
        <f>H42-A42</f>
        <v>17</v>
      </c>
      <c r="L42" s="139">
        <f>SUM(K42/A42*100)</f>
        <v>6.3197026022304827</v>
      </c>
      <c r="M42" s="338">
        <f>SUM(A42+P42-S42-U42-X42)</f>
        <v>285</v>
      </c>
      <c r="N42" s="339">
        <f>SUM(H42-M42)</f>
        <v>1</v>
      </c>
      <c r="O42" s="28"/>
      <c r="P42" s="77">
        <v>30</v>
      </c>
      <c r="Q42" s="78">
        <v>1</v>
      </c>
      <c r="R42" s="112"/>
      <c r="S42" s="81">
        <v>11</v>
      </c>
      <c r="T42" s="134" t="s">
        <v>75</v>
      </c>
      <c r="U42" s="82">
        <v>2</v>
      </c>
      <c r="V42" s="134" t="s">
        <v>75</v>
      </c>
      <c r="W42" s="117"/>
      <c r="X42" s="79">
        <v>1</v>
      </c>
      <c r="Y42" s="28"/>
      <c r="Z42" s="67">
        <v>60</v>
      </c>
      <c r="AA42" s="58">
        <v>7</v>
      </c>
      <c r="AB42" s="43"/>
      <c r="AC42" s="97">
        <v>47</v>
      </c>
      <c r="AD42" s="134">
        <v>4</v>
      </c>
      <c r="AE42" s="225">
        <v>45</v>
      </c>
      <c r="AF42" s="43"/>
    </row>
    <row r="43" spans="1:32" ht="21.75" customHeight="1" x14ac:dyDescent="0.2">
      <c r="A43" s="305">
        <v>112</v>
      </c>
      <c r="B43" s="301">
        <v>5</v>
      </c>
      <c r="C43" s="21"/>
      <c r="D43" s="88" t="s">
        <v>40</v>
      </c>
      <c r="E43" s="313">
        <v>5</v>
      </c>
      <c r="F43" s="127">
        <v>5</v>
      </c>
      <c r="G43" s="22"/>
      <c r="H43" s="42">
        <v>110</v>
      </c>
      <c r="I43" s="59">
        <v>5</v>
      </c>
      <c r="J43" s="43"/>
      <c r="K43" s="75">
        <f>H43-A43</f>
        <v>-2</v>
      </c>
      <c r="L43" s="76">
        <f>SUM(K43/A43*100)</f>
        <v>-1.7857142857142856</v>
      </c>
      <c r="M43" s="333">
        <f>SUM(A43+P43-S43-U43-X43)</f>
        <v>113</v>
      </c>
      <c r="N43" s="325">
        <f>SUM(H43-M43)</f>
        <v>-3</v>
      </c>
      <c r="O43" s="28"/>
      <c r="P43" s="36">
        <v>7</v>
      </c>
      <c r="Q43" s="7">
        <v>0</v>
      </c>
      <c r="R43" s="113"/>
      <c r="S43" s="40">
        <v>3</v>
      </c>
      <c r="T43" s="132" t="s">
        <v>75</v>
      </c>
      <c r="U43" s="41">
        <v>0</v>
      </c>
      <c r="V43" s="132" t="s">
        <v>75</v>
      </c>
      <c r="W43" s="118"/>
      <c r="X43" s="39">
        <v>3</v>
      </c>
      <c r="Y43" s="28"/>
      <c r="Z43" s="68">
        <v>54</v>
      </c>
      <c r="AA43" s="59">
        <v>4</v>
      </c>
      <c r="AB43" s="43"/>
      <c r="AC43" s="130">
        <v>52</v>
      </c>
      <c r="AD43" s="7">
        <v>3</v>
      </c>
      <c r="AE43" s="226">
        <v>42</v>
      </c>
      <c r="AF43" s="43"/>
    </row>
    <row r="44" spans="1:32" s="161" customFormat="1" ht="21.75" customHeight="1" x14ac:dyDescent="0.2">
      <c r="A44" s="60">
        <f>SUM(A42:A43)</f>
        <v>381</v>
      </c>
      <c r="B44" s="61">
        <f>SUM(B42:B43)</f>
        <v>18</v>
      </c>
      <c r="C44" s="145"/>
      <c r="D44" s="146" t="s">
        <v>41</v>
      </c>
      <c r="E44" s="80">
        <f>SUM(E42:E43)</f>
        <v>15</v>
      </c>
      <c r="F44" s="147">
        <f>SUM(F42:F43)</f>
        <v>15</v>
      </c>
      <c r="G44" s="148"/>
      <c r="H44" s="143">
        <f>SUM(H42:H43)</f>
        <v>396</v>
      </c>
      <c r="I44" s="144">
        <f>SUM(I42:I43)</f>
        <v>19</v>
      </c>
      <c r="J44" s="149"/>
      <c r="K44" s="150">
        <f>SUM(K42:K43)</f>
        <v>15</v>
      </c>
      <c r="L44" s="365">
        <f>SUM(L42:L43)</f>
        <v>4.5339883165161972</v>
      </c>
      <c r="M44" s="340">
        <f>SUM(A44+P44-S44-U44-X44)</f>
        <v>398</v>
      </c>
      <c r="N44" s="327">
        <f>SUM(H44-M44)</f>
        <v>-2</v>
      </c>
      <c r="O44" s="152"/>
      <c r="P44" s="153">
        <f>SUM(P42:P43)</f>
        <v>37</v>
      </c>
      <c r="Q44" s="154">
        <f>SUM(Q42:Q43)</f>
        <v>1</v>
      </c>
      <c r="R44" s="155"/>
      <c r="S44" s="156">
        <f>SUM(S42:S43)</f>
        <v>14</v>
      </c>
      <c r="T44" s="154">
        <f>SUM(T42:T43)</f>
        <v>0</v>
      </c>
      <c r="U44" s="157">
        <f>SUM(U42:U43)</f>
        <v>2</v>
      </c>
      <c r="V44" s="154">
        <f>SUM(V42:V43)</f>
        <v>0</v>
      </c>
      <c r="W44" s="158"/>
      <c r="X44" s="147">
        <f>SUM(X42:X43)</f>
        <v>4</v>
      </c>
      <c r="Y44" s="152"/>
      <c r="Z44" s="159">
        <v>58</v>
      </c>
      <c r="AA44" s="144">
        <f>SUM(AA42:AA43)/2</f>
        <v>5.5</v>
      </c>
      <c r="AB44" s="149"/>
      <c r="AC44" s="153">
        <v>48</v>
      </c>
      <c r="AD44" s="160">
        <f>SUM(AD43,AD42)/2</f>
        <v>3.5</v>
      </c>
      <c r="AE44" s="227">
        <f>SUM(AE43,AE42)/2</f>
        <v>43.5</v>
      </c>
      <c r="AF44" s="149"/>
    </row>
    <row r="45" spans="1:32" s="11" customFormat="1" ht="4.5" customHeight="1" x14ac:dyDescent="0.2">
      <c r="A45" s="71"/>
      <c r="B45" s="65"/>
      <c r="C45" s="72"/>
      <c r="D45" s="73"/>
      <c r="E45" s="123" t="s">
        <v>0</v>
      </c>
      <c r="F45" s="123" t="s">
        <v>0</v>
      </c>
      <c r="G45" s="73"/>
      <c r="H45" s="71"/>
      <c r="I45" s="65"/>
      <c r="J45" s="65"/>
      <c r="K45" s="62"/>
      <c r="L45" s="63"/>
      <c r="M45" s="328"/>
      <c r="N45" s="328"/>
      <c r="O45" s="74"/>
      <c r="P45" s="64"/>
      <c r="Q45" s="64"/>
      <c r="R45" s="114"/>
      <c r="S45" s="65"/>
      <c r="T45" s="64"/>
      <c r="U45" s="66"/>
      <c r="V45" s="64"/>
      <c r="W45" s="114"/>
      <c r="X45" s="64"/>
      <c r="Y45" s="74"/>
      <c r="Z45" s="65"/>
      <c r="AA45" s="63"/>
      <c r="AB45" s="65"/>
      <c r="AC45" s="64"/>
      <c r="AD45" s="64"/>
      <c r="AE45" s="222"/>
      <c r="AF45" s="65"/>
    </row>
    <row r="46" spans="1:32" s="176" customFormat="1" ht="27.75" customHeight="1" x14ac:dyDescent="0.2">
      <c r="A46" s="303">
        <v>163</v>
      </c>
      <c r="B46" s="304">
        <v>34</v>
      </c>
      <c r="C46" s="164"/>
      <c r="D46" s="178" t="s">
        <v>65</v>
      </c>
      <c r="E46" s="315">
        <v>6</v>
      </c>
      <c r="F46" s="128">
        <v>6</v>
      </c>
      <c r="G46" s="22"/>
      <c r="H46" s="162">
        <v>159</v>
      </c>
      <c r="I46" s="163">
        <v>37</v>
      </c>
      <c r="J46" s="165"/>
      <c r="K46" s="84">
        <f>H46-A46</f>
        <v>-4</v>
      </c>
      <c r="L46" s="85">
        <f>SUM(K46/A46*100)</f>
        <v>-2.4539877300613497</v>
      </c>
      <c r="M46" s="329">
        <f>SUM(A46+P46-S46-U46-X46)</f>
        <v>161</v>
      </c>
      <c r="N46" s="330">
        <f>SUM(H46-M46)</f>
        <v>-2</v>
      </c>
      <c r="O46" s="166"/>
      <c r="P46" s="167">
        <v>10</v>
      </c>
      <c r="Q46" s="168">
        <v>1</v>
      </c>
      <c r="R46" s="169"/>
      <c r="S46" s="170">
        <v>6</v>
      </c>
      <c r="T46" s="175" t="s">
        <v>75</v>
      </c>
      <c r="U46" s="171">
        <v>6</v>
      </c>
      <c r="V46" s="175" t="s">
        <v>75</v>
      </c>
      <c r="W46" s="172"/>
      <c r="X46" s="128">
        <v>0</v>
      </c>
      <c r="Y46" s="166"/>
      <c r="Z46" s="173">
        <v>64</v>
      </c>
      <c r="AA46" s="163">
        <v>14</v>
      </c>
      <c r="AB46" s="165"/>
      <c r="AC46" s="174">
        <v>54</v>
      </c>
      <c r="AD46" s="168">
        <v>7</v>
      </c>
      <c r="AE46" s="229">
        <v>52</v>
      </c>
      <c r="AF46" s="165"/>
    </row>
    <row r="47" spans="1:32" s="11" customFormat="1" ht="4.5" customHeight="1" x14ac:dyDescent="0.2">
      <c r="A47" s="71" t="s">
        <v>0</v>
      </c>
      <c r="B47" s="65"/>
      <c r="C47" s="72"/>
      <c r="D47" s="73"/>
      <c r="E47" s="123"/>
      <c r="F47" s="123"/>
      <c r="G47" s="73"/>
      <c r="H47" s="71" t="s">
        <v>0</v>
      </c>
      <c r="I47" s="65"/>
      <c r="J47" s="65"/>
      <c r="K47" s="62"/>
      <c r="L47" s="63"/>
      <c r="M47" s="328"/>
      <c r="N47" s="328"/>
      <c r="O47" s="74"/>
      <c r="P47" s="64"/>
      <c r="Q47" s="64"/>
      <c r="R47" s="114"/>
      <c r="S47" s="65"/>
      <c r="T47" s="64"/>
      <c r="U47" s="66"/>
      <c r="V47" s="64"/>
      <c r="W47" s="114"/>
      <c r="X47" s="64"/>
      <c r="Y47" s="74"/>
      <c r="Z47" s="65"/>
      <c r="AA47" s="63"/>
      <c r="AB47" s="65"/>
      <c r="AC47" s="64"/>
      <c r="AD47" s="64"/>
      <c r="AE47" s="222"/>
      <c r="AF47" s="65"/>
    </row>
    <row r="48" spans="1:32" s="176" customFormat="1" ht="27.75" customHeight="1" x14ac:dyDescent="0.2">
      <c r="A48" s="303">
        <v>115</v>
      </c>
      <c r="B48" s="304">
        <v>1</v>
      </c>
      <c r="C48" s="164"/>
      <c r="D48" s="83" t="s">
        <v>63</v>
      </c>
      <c r="E48" s="315">
        <v>4</v>
      </c>
      <c r="F48" s="128">
        <v>4</v>
      </c>
      <c r="G48" s="22"/>
      <c r="H48" s="162">
        <v>115</v>
      </c>
      <c r="I48" s="163">
        <v>1</v>
      </c>
      <c r="J48" s="165"/>
      <c r="K48" s="84">
        <f>H48-A48</f>
        <v>0</v>
      </c>
      <c r="L48" s="85">
        <f>SUM(K48/A48*100)</f>
        <v>0</v>
      </c>
      <c r="M48" s="329">
        <f>SUM(A48+P48-S48-U48-X48)</f>
        <v>115</v>
      </c>
      <c r="N48" s="330">
        <f>SUM(H48-M48)</f>
        <v>0</v>
      </c>
      <c r="O48" s="166"/>
      <c r="P48" s="167">
        <v>1</v>
      </c>
      <c r="Q48" s="168">
        <v>0</v>
      </c>
      <c r="R48" s="169"/>
      <c r="S48" s="170">
        <v>0</v>
      </c>
      <c r="T48" s="175" t="s">
        <v>75</v>
      </c>
      <c r="U48" s="171">
        <v>1</v>
      </c>
      <c r="V48" s="175" t="s">
        <v>75</v>
      </c>
      <c r="W48" s="172"/>
      <c r="X48" s="128">
        <v>0</v>
      </c>
      <c r="Y48" s="166"/>
      <c r="Z48" s="173">
        <v>64</v>
      </c>
      <c r="AA48" s="163">
        <v>15</v>
      </c>
      <c r="AB48" s="165"/>
      <c r="AC48" s="174">
        <v>57</v>
      </c>
      <c r="AD48" s="175" t="s">
        <v>75</v>
      </c>
      <c r="AE48" s="228" t="s">
        <v>75</v>
      </c>
      <c r="AF48" s="165"/>
    </row>
    <row r="49" spans="1:32" s="11" customFormat="1" ht="4.5" customHeight="1" x14ac:dyDescent="0.2">
      <c r="A49" s="71"/>
      <c r="B49" s="65"/>
      <c r="C49" s="72"/>
      <c r="D49" s="73"/>
      <c r="E49" s="123"/>
      <c r="F49" s="123"/>
      <c r="G49" s="73"/>
      <c r="H49" s="71"/>
      <c r="I49" s="65"/>
      <c r="J49" s="65"/>
      <c r="K49" s="62"/>
      <c r="L49" s="63"/>
      <c r="M49" s="328"/>
      <c r="N49" s="328"/>
      <c r="O49" s="74"/>
      <c r="P49" s="64"/>
      <c r="Q49" s="64"/>
      <c r="R49" s="114"/>
      <c r="S49" s="65"/>
      <c r="T49" s="64"/>
      <c r="U49" s="66"/>
      <c r="V49" s="64"/>
      <c r="W49" s="114"/>
      <c r="X49" s="64"/>
      <c r="Y49" s="74"/>
      <c r="Z49" s="65"/>
      <c r="AA49" s="63"/>
      <c r="AB49" s="65"/>
      <c r="AC49" s="64"/>
      <c r="AD49" s="64"/>
      <c r="AE49" s="222"/>
      <c r="AF49" s="65"/>
    </row>
    <row r="50" spans="1:32" s="11" customFormat="1" ht="21.75" customHeight="1" thickBot="1" x14ac:dyDescent="0.25">
      <c r="A50" s="231">
        <f>SUM(A38,A40,A44,A46,A48)</f>
        <v>779</v>
      </c>
      <c r="B50" s="231">
        <f>SUM(B38,B40,B44,B46,B48)</f>
        <v>55</v>
      </c>
      <c r="C50" s="232"/>
      <c r="D50" s="233" t="s">
        <v>71</v>
      </c>
      <c r="E50" s="231">
        <f>SUM(E38,E40,E44,E46,E48)</f>
        <v>29</v>
      </c>
      <c r="F50" s="231">
        <f>SUM(F38,F40,F44,F46,F48)</f>
        <v>29</v>
      </c>
      <c r="G50" s="234"/>
      <c r="H50" s="231">
        <f>SUM(H38,H40,H44,H46,H48)</f>
        <v>791</v>
      </c>
      <c r="I50" s="231">
        <f>SUM(I38,I40,I44,I46,I48)</f>
        <v>59</v>
      </c>
      <c r="J50" s="235"/>
      <c r="K50" s="366">
        <f>SUM(K38,K40,K42,K43,K46,K48)</f>
        <v>12</v>
      </c>
      <c r="L50" s="366">
        <f>SUM(L38,L40,L44,L46,L48)</f>
        <v>6.0800005864548474</v>
      </c>
      <c r="M50" s="341">
        <f>SUM(M38,M40,M44,M46,M48)</f>
        <v>795</v>
      </c>
      <c r="N50" s="341">
        <f>SUM(N38,N40,N44,N46,N48)</f>
        <v>-4</v>
      </c>
      <c r="O50" s="236"/>
      <c r="P50" s="239">
        <f>SUM(P38,P40,P44,P46,P48)</f>
        <v>49</v>
      </c>
      <c r="Q50" s="239">
        <f>SUM(Q38,Q40,Q44,Q46,Q48)</f>
        <v>2</v>
      </c>
      <c r="R50" s="237"/>
      <c r="S50" s="239">
        <f>SUM(S38,S40,S44,S46,S48)</f>
        <v>20</v>
      </c>
      <c r="T50" s="239">
        <f t="shared" ref="T50:V50" si="4">SUM(T38,T40,T44,T46,T48)</f>
        <v>0</v>
      </c>
      <c r="U50" s="239">
        <f t="shared" si="4"/>
        <v>9</v>
      </c>
      <c r="V50" s="239">
        <f t="shared" si="4"/>
        <v>0</v>
      </c>
      <c r="W50" s="238"/>
      <c r="X50" s="231">
        <f>SUM(X38,X40,X44,X46,X48)</f>
        <v>4</v>
      </c>
      <c r="Y50" s="236"/>
      <c r="Z50" s="239">
        <v>59</v>
      </c>
      <c r="AA50" s="282">
        <v>9</v>
      </c>
      <c r="AB50" s="235"/>
      <c r="AC50" s="239">
        <v>50</v>
      </c>
      <c r="AD50" s="284">
        <v>5</v>
      </c>
      <c r="AE50" s="283">
        <v>47</v>
      </c>
      <c r="AF50" s="56"/>
    </row>
    <row r="51" spans="1:32" s="11" customFormat="1" ht="26.25" customHeight="1" thickBot="1" x14ac:dyDescent="0.25">
      <c r="A51" s="71"/>
      <c r="B51" s="65"/>
      <c r="C51" s="72"/>
      <c r="D51" s="73"/>
      <c r="E51" s="123"/>
      <c r="F51" s="123"/>
      <c r="G51" s="73"/>
      <c r="H51" s="71"/>
      <c r="I51" s="65"/>
      <c r="J51" s="65"/>
      <c r="K51" s="62"/>
      <c r="L51" s="63"/>
      <c r="M51" s="328"/>
      <c r="N51" s="328"/>
      <c r="O51" s="74"/>
      <c r="P51" s="64"/>
      <c r="Q51" s="64"/>
      <c r="R51" s="114"/>
      <c r="S51" s="65"/>
      <c r="T51" s="64"/>
      <c r="U51" s="66"/>
      <c r="V51" s="64"/>
      <c r="W51" s="114"/>
      <c r="X51" s="64"/>
      <c r="Y51" s="74"/>
      <c r="Z51" s="65"/>
      <c r="AA51" s="63"/>
      <c r="AB51" s="65"/>
      <c r="AC51" s="64"/>
      <c r="AD51" s="64"/>
      <c r="AE51" s="64"/>
      <c r="AF51" s="65"/>
    </row>
    <row r="52" spans="1:32" s="102" customFormat="1" ht="22.5" customHeight="1" thickBot="1" x14ac:dyDescent="0.25">
      <c r="A52" s="310">
        <f>SUM(A50,A36,A30)</f>
        <v>7947</v>
      </c>
      <c r="B52" s="311">
        <f>SUM(B50,B36,B30)</f>
        <v>677</v>
      </c>
      <c r="C52" s="104"/>
      <c r="D52" s="106" t="s">
        <v>86</v>
      </c>
      <c r="E52" s="318">
        <f>SUM(E50,E36,E30)</f>
        <v>318</v>
      </c>
      <c r="F52" s="136">
        <f>SUM(F50,F36,F30)</f>
        <v>320</v>
      </c>
      <c r="G52" s="105"/>
      <c r="H52" s="135">
        <f>SUM(H50,H36,H30)</f>
        <v>7695</v>
      </c>
      <c r="I52" s="142">
        <f>SUM(I50,I36,I30)</f>
        <v>671</v>
      </c>
      <c r="J52" s="103"/>
      <c r="K52" s="187">
        <f>SUM(K50,K36,K30)</f>
        <v>-252</v>
      </c>
      <c r="L52" s="188">
        <f>SUM(K52/A52*100)</f>
        <v>-3.1710079275198186</v>
      </c>
      <c r="M52" s="342">
        <f>SUM(M50,M36,M30)</f>
        <v>7695</v>
      </c>
      <c r="N52" s="330">
        <f>SUM(N50,N36,N30)</f>
        <v>0</v>
      </c>
      <c r="O52" s="101"/>
      <c r="P52" s="135">
        <f>SUM(P50,P36,P30)</f>
        <v>189</v>
      </c>
      <c r="Q52" s="137">
        <f>SUM(Q50,Q36,Q30)</f>
        <v>40</v>
      </c>
      <c r="R52" s="280"/>
      <c r="S52" s="137">
        <f>SUM(S50,S36,S30)</f>
        <v>242</v>
      </c>
      <c r="T52" s="137">
        <f>SUM(T50,T36,T30)</f>
        <v>0</v>
      </c>
      <c r="U52" s="137">
        <f>SUM(U50,U36,U30)</f>
        <v>172</v>
      </c>
      <c r="V52" s="137">
        <f>SUM(V50,V36,V30)</f>
        <v>0</v>
      </c>
      <c r="W52" s="280"/>
      <c r="X52" s="136">
        <f>SUM(X50,X36,X30)</f>
        <v>27</v>
      </c>
      <c r="Y52" s="101"/>
      <c r="Z52" s="140">
        <v>71</v>
      </c>
      <c r="AA52" s="142">
        <v>20</v>
      </c>
      <c r="AB52" s="281">
        <f>SUM(AB50,AB36,AB30)/3</f>
        <v>0</v>
      </c>
      <c r="AC52" s="140">
        <v>55</v>
      </c>
      <c r="AD52" s="141">
        <v>15</v>
      </c>
      <c r="AE52" s="142">
        <v>66</v>
      </c>
      <c r="AF52" s="100"/>
    </row>
    <row r="53" spans="1:32" s="6" customFormat="1" x14ac:dyDescent="0.2">
      <c r="A53" s="8"/>
      <c r="B53" s="13"/>
      <c r="C53" s="26"/>
      <c r="D53" s="14"/>
      <c r="E53" s="13"/>
      <c r="F53" s="14"/>
      <c r="G53" s="27"/>
      <c r="H53" s="8"/>
      <c r="I53" s="12"/>
      <c r="J53" s="12"/>
      <c r="K53" s="3" t="s">
        <v>30</v>
      </c>
      <c r="L53" s="4" t="s">
        <v>0</v>
      </c>
      <c r="M53" s="185"/>
      <c r="N53" s="185"/>
      <c r="O53" s="29"/>
      <c r="P53" s="10"/>
      <c r="Q53" s="10"/>
      <c r="R53" s="10"/>
      <c r="S53" s="10"/>
      <c r="T53" s="10"/>
      <c r="U53" s="10"/>
      <c r="V53" s="10"/>
      <c r="W53" s="10"/>
      <c r="X53" s="10"/>
      <c r="Y53" s="29"/>
      <c r="Z53" s="8" t="s">
        <v>0</v>
      </c>
      <c r="AA53" s="9" t="s">
        <v>0</v>
      </c>
      <c r="AB53" s="12"/>
      <c r="AC53" s="129" t="s">
        <v>0</v>
      </c>
      <c r="AD53" s="129"/>
      <c r="AE53" s="129"/>
      <c r="AF53" s="12"/>
    </row>
    <row r="54" spans="1:32" s="6" customFormat="1" x14ac:dyDescent="0.2">
      <c r="A54" s="8"/>
      <c r="B54" s="13"/>
      <c r="C54" s="13"/>
      <c r="D54" s="14"/>
      <c r="E54" s="13" t="s">
        <v>0</v>
      </c>
      <c r="F54" s="14"/>
      <c r="G54" s="14"/>
      <c r="H54" s="8"/>
      <c r="I54" s="12"/>
      <c r="J54" s="12"/>
      <c r="K54" s="414" t="s">
        <v>31</v>
      </c>
      <c r="L54" s="414"/>
      <c r="M54" s="185"/>
      <c r="N54" s="185"/>
      <c r="O54" s="29"/>
      <c r="P54" s="10"/>
      <c r="Q54" s="10"/>
      <c r="R54" s="10"/>
      <c r="S54" s="10"/>
      <c r="T54" s="10"/>
      <c r="U54" s="10"/>
      <c r="V54" s="10"/>
      <c r="W54" s="10"/>
      <c r="X54" s="10"/>
      <c r="Y54" s="29"/>
      <c r="Z54" s="49"/>
      <c r="AA54" s="9"/>
      <c r="AB54" s="12"/>
      <c r="AC54" s="186" t="s">
        <v>0</v>
      </c>
      <c r="AD54" s="107"/>
      <c r="AE54" s="107"/>
      <c r="AF54" s="12"/>
    </row>
    <row r="55" spans="1:32" x14ac:dyDescent="0.2">
      <c r="AA55" s="2" t="s">
        <v>0</v>
      </c>
    </row>
  </sheetData>
  <mergeCells count="9">
    <mergeCell ref="K54:L54"/>
    <mergeCell ref="Y2:AF2"/>
    <mergeCell ref="D3:D4"/>
    <mergeCell ref="E3:F3"/>
    <mergeCell ref="H3:I3"/>
    <mergeCell ref="K3:L3"/>
    <mergeCell ref="N3:N4"/>
    <mergeCell ref="P3:X3"/>
    <mergeCell ref="Z3:AE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E98D4-2B36-4B29-B371-15576645E0BA}">
  <dimension ref="A1:AH55"/>
  <sheetViews>
    <sheetView workbookViewId="0">
      <pane xSplit="4" ySplit="5" topLeftCell="R24" activePane="bottomRight" state="frozen"/>
      <selection pane="topRight" activeCell="E1" sqref="E1"/>
      <selection pane="bottomLeft" activeCell="A6" sqref="A6"/>
      <selection pane="bottomRight" activeCell="AA50" sqref="AA50"/>
    </sheetView>
  </sheetViews>
  <sheetFormatPr defaultRowHeight="12.75" x14ac:dyDescent="0.2"/>
  <cols>
    <col min="1" max="1" width="11.83203125" style="1" customWidth="1"/>
    <col min="2" max="2" width="5.1640625" style="1" customWidth="1"/>
    <col min="3" max="3" width="1.6640625" style="1" customWidth="1"/>
    <col min="4" max="4" width="38.83203125" style="1" customWidth="1"/>
    <col min="5" max="6" width="9.5" style="1" bestFit="1" customWidth="1"/>
    <col min="7" max="7" width="1.83203125" style="1" customWidth="1"/>
    <col min="8" max="8" width="8" style="1" customWidth="1"/>
    <col min="9" max="9" width="8.5" style="1" customWidth="1"/>
    <col min="10" max="10" width="1.6640625" style="1" customWidth="1"/>
    <col min="11" max="11" width="7" style="1" customWidth="1"/>
    <col min="12" max="12" width="7.6640625" style="1" customWidth="1"/>
    <col min="13" max="13" width="14.6640625" style="183" customWidth="1"/>
    <col min="14" max="14" width="15.83203125" style="183" customWidth="1"/>
    <col min="15" max="15" width="3.5" style="1" customWidth="1"/>
    <col min="16" max="24" width="5.5" style="1" customWidth="1"/>
    <col min="25" max="25" width="3.5" style="1" customWidth="1"/>
    <col min="26" max="26" width="12.5" style="1" customWidth="1"/>
    <col min="27" max="27" width="12.6640625" style="1" customWidth="1"/>
    <col min="28" max="28" width="1.5" style="1" customWidth="1"/>
    <col min="29" max="31" width="12.5" style="1" customWidth="1"/>
    <col min="32" max="32" width="1.5" style="1" customWidth="1"/>
    <col min="33" max="16384" width="9.33203125" style="1"/>
  </cols>
  <sheetData>
    <row r="1" spans="1:34" ht="87.75" customHeight="1" x14ac:dyDescent="0.2">
      <c r="A1" s="95"/>
    </row>
    <row r="2" spans="1:34" x14ac:dyDescent="0.2">
      <c r="A2" s="34"/>
      <c r="B2" s="34"/>
      <c r="C2" s="34"/>
      <c r="D2" s="34"/>
      <c r="E2" s="34"/>
      <c r="F2" s="34"/>
      <c r="G2" s="34"/>
      <c r="H2" s="34"/>
      <c r="I2" s="34"/>
      <c r="J2" s="34"/>
      <c r="K2" s="35"/>
      <c r="L2" s="35"/>
      <c r="M2" s="184"/>
      <c r="N2" s="184"/>
      <c r="O2" s="34"/>
      <c r="P2" s="35"/>
      <c r="Q2" s="35"/>
      <c r="R2" s="35"/>
      <c r="S2" s="35"/>
      <c r="T2" s="35"/>
      <c r="U2" s="35"/>
      <c r="V2" s="35"/>
      <c r="W2" s="35"/>
      <c r="X2" s="35"/>
      <c r="Y2" s="415"/>
      <c r="Z2" s="415"/>
      <c r="AA2" s="415"/>
      <c r="AB2" s="415"/>
      <c r="AC2" s="415"/>
      <c r="AD2" s="415"/>
      <c r="AE2" s="415"/>
      <c r="AF2" s="415"/>
    </row>
    <row r="3" spans="1:34" s="6" customFormat="1" ht="37.5" customHeight="1" x14ac:dyDescent="0.2">
      <c r="A3" s="359" t="s">
        <v>80</v>
      </c>
      <c r="B3" s="295"/>
      <c r="C3" s="30"/>
      <c r="D3" s="416" t="s">
        <v>58</v>
      </c>
      <c r="E3" s="418" t="s">
        <v>77</v>
      </c>
      <c r="F3" s="419"/>
      <c r="G3" s="31"/>
      <c r="H3" s="420" t="s">
        <v>85</v>
      </c>
      <c r="I3" s="421"/>
      <c r="J3" s="30"/>
      <c r="K3" s="422" t="s">
        <v>34</v>
      </c>
      <c r="L3" s="423"/>
      <c r="M3" s="319" t="s">
        <v>66</v>
      </c>
      <c r="N3" s="424" t="s">
        <v>67</v>
      </c>
      <c r="O3" s="32"/>
      <c r="P3" s="426" t="s">
        <v>64</v>
      </c>
      <c r="Q3" s="427"/>
      <c r="R3" s="427"/>
      <c r="S3" s="427"/>
      <c r="T3" s="427"/>
      <c r="U3" s="427"/>
      <c r="V3" s="427"/>
      <c r="W3" s="427"/>
      <c r="X3" s="428"/>
      <c r="Y3" s="32"/>
      <c r="Z3" s="429" t="s">
        <v>57</v>
      </c>
      <c r="AA3" s="430"/>
      <c r="AB3" s="431"/>
      <c r="AC3" s="431"/>
      <c r="AD3" s="431"/>
      <c r="AE3" s="431"/>
      <c r="AF3" s="30"/>
    </row>
    <row r="4" spans="1:34" s="6" customFormat="1" ht="38.25" x14ac:dyDescent="0.2">
      <c r="A4" s="296" t="s">
        <v>19</v>
      </c>
      <c r="B4" s="297" t="s">
        <v>42</v>
      </c>
      <c r="C4" s="16"/>
      <c r="D4" s="417"/>
      <c r="E4" s="358" t="s">
        <v>81</v>
      </c>
      <c r="F4" s="358" t="s">
        <v>84</v>
      </c>
      <c r="G4" s="15"/>
      <c r="H4" s="33" t="s">
        <v>20</v>
      </c>
      <c r="I4" s="93" t="s">
        <v>42</v>
      </c>
      <c r="J4" s="17"/>
      <c r="K4" s="124" t="s">
        <v>35</v>
      </c>
      <c r="L4" s="125" t="s">
        <v>18</v>
      </c>
      <c r="M4" s="320" t="s">
        <v>68</v>
      </c>
      <c r="N4" s="425"/>
      <c r="O4" s="28"/>
      <c r="P4" s="44" t="s">
        <v>21</v>
      </c>
      <c r="Q4" s="45" t="s">
        <v>22</v>
      </c>
      <c r="R4" s="119" t="s">
        <v>23</v>
      </c>
      <c r="S4" s="46" t="s">
        <v>24</v>
      </c>
      <c r="T4" s="45" t="s">
        <v>25</v>
      </c>
      <c r="U4" s="46" t="s">
        <v>26</v>
      </c>
      <c r="V4" s="45" t="s">
        <v>27</v>
      </c>
      <c r="W4" s="120" t="s">
        <v>28</v>
      </c>
      <c r="X4" s="47" t="s">
        <v>29</v>
      </c>
      <c r="Y4" s="28"/>
      <c r="Z4" s="5" t="s">
        <v>52</v>
      </c>
      <c r="AA4" s="5" t="s">
        <v>44</v>
      </c>
      <c r="AB4" s="17"/>
      <c r="AC4" s="5" t="s">
        <v>53</v>
      </c>
      <c r="AD4" s="5" t="s">
        <v>43</v>
      </c>
      <c r="AE4" s="5" t="s">
        <v>54</v>
      </c>
      <c r="AF4" s="17"/>
    </row>
    <row r="5" spans="1:34" s="6" customFormat="1" ht="13.5" thickBot="1" x14ac:dyDescent="0.25">
      <c r="A5" s="298"/>
      <c r="B5" s="299"/>
      <c r="C5" s="16"/>
      <c r="D5" s="15"/>
      <c r="E5" s="16"/>
      <c r="F5" s="15"/>
      <c r="G5" s="15"/>
      <c r="H5" s="17"/>
      <c r="I5" s="17"/>
      <c r="J5" s="17"/>
      <c r="K5" s="18"/>
      <c r="L5" s="19"/>
      <c r="M5" s="321"/>
      <c r="N5" s="321"/>
      <c r="O5" s="352"/>
      <c r="P5" s="24"/>
      <c r="Q5" s="20"/>
      <c r="R5" s="20"/>
      <c r="S5" s="23"/>
      <c r="T5" s="20"/>
      <c r="U5" s="23"/>
      <c r="V5" s="20"/>
      <c r="W5" s="23"/>
      <c r="X5" s="25"/>
      <c r="Y5" s="28"/>
      <c r="Z5" s="15"/>
      <c r="AA5" s="15"/>
      <c r="AB5" s="17"/>
      <c r="AC5" s="16"/>
      <c r="AD5" s="16"/>
      <c r="AE5" s="16"/>
      <c r="AF5" s="17"/>
    </row>
    <row r="6" spans="1:34" ht="21.75" customHeight="1" x14ac:dyDescent="0.2">
      <c r="A6" s="361">
        <v>180</v>
      </c>
      <c r="B6" s="300">
        <v>31</v>
      </c>
      <c r="C6" s="203"/>
      <c r="D6" s="241" t="s">
        <v>1</v>
      </c>
      <c r="E6" s="312">
        <v>8</v>
      </c>
      <c r="F6" s="242">
        <v>9</v>
      </c>
      <c r="G6" s="206"/>
      <c r="H6" s="243">
        <v>168</v>
      </c>
      <c r="I6" s="240">
        <v>29</v>
      </c>
      <c r="J6" s="209"/>
      <c r="K6" s="244">
        <f t="shared" ref="K6:K24" si="0">H6-A6</f>
        <v>-12</v>
      </c>
      <c r="L6" s="245">
        <f t="shared" ref="L6:L24" si="1">SUM(K6/A6*100)</f>
        <v>-6.666666666666667</v>
      </c>
      <c r="M6" s="322">
        <f t="shared" ref="M6:M24" si="2">SUM(A6+P6-S6-U6-X6)</f>
        <v>169</v>
      </c>
      <c r="N6" s="323">
        <f t="shared" ref="N6:N24" si="3">SUM(H6-M6)</f>
        <v>-1</v>
      </c>
      <c r="O6" s="210"/>
      <c r="P6" s="246">
        <v>0</v>
      </c>
      <c r="Q6" s="246">
        <v>1</v>
      </c>
      <c r="R6" s="247"/>
      <c r="S6" s="270">
        <v>5</v>
      </c>
      <c r="T6" s="293" t="s">
        <v>75</v>
      </c>
      <c r="U6" s="271">
        <v>6</v>
      </c>
      <c r="V6" s="293" t="s">
        <v>75</v>
      </c>
      <c r="W6" s="247"/>
      <c r="X6" s="251">
        <v>0</v>
      </c>
      <c r="Y6" s="210"/>
      <c r="Z6" s="252">
        <v>75</v>
      </c>
      <c r="AA6" s="240">
        <v>24</v>
      </c>
      <c r="AB6" s="209"/>
      <c r="AC6" s="367" t="s">
        <v>75</v>
      </c>
      <c r="AD6" s="273">
        <v>15</v>
      </c>
      <c r="AE6" s="274">
        <v>67</v>
      </c>
      <c r="AF6" s="43"/>
      <c r="AH6" s="2" t="s">
        <v>0</v>
      </c>
    </row>
    <row r="7" spans="1:34" ht="21.75" customHeight="1" x14ac:dyDescent="0.2">
      <c r="A7" s="305">
        <v>389</v>
      </c>
      <c r="B7" s="301">
        <v>43</v>
      </c>
      <c r="C7" s="21"/>
      <c r="D7" s="88" t="s">
        <v>2</v>
      </c>
      <c r="E7" s="313">
        <v>16</v>
      </c>
      <c r="F7" s="127">
        <v>16</v>
      </c>
      <c r="G7" s="22"/>
      <c r="H7" s="42">
        <v>384</v>
      </c>
      <c r="I7" s="59">
        <v>43</v>
      </c>
      <c r="J7" s="43"/>
      <c r="K7" s="75">
        <f t="shared" si="0"/>
        <v>-5</v>
      </c>
      <c r="L7" s="76">
        <f t="shared" si="1"/>
        <v>-1.2853470437017995</v>
      </c>
      <c r="M7" s="324">
        <f t="shared" si="2"/>
        <v>381</v>
      </c>
      <c r="N7" s="325">
        <f t="shared" si="3"/>
        <v>3</v>
      </c>
      <c r="O7" s="28"/>
      <c r="P7" s="7">
        <v>2</v>
      </c>
      <c r="Q7" s="7">
        <v>1</v>
      </c>
      <c r="R7" s="113"/>
      <c r="S7" s="40">
        <v>6</v>
      </c>
      <c r="T7" s="132" t="s">
        <v>75</v>
      </c>
      <c r="U7" s="41">
        <v>4</v>
      </c>
      <c r="V7" s="132" t="s">
        <v>75</v>
      </c>
      <c r="W7" s="113"/>
      <c r="X7" s="39">
        <v>0</v>
      </c>
      <c r="Y7" s="28"/>
      <c r="Z7" s="255">
        <v>70</v>
      </c>
      <c r="AA7" s="59">
        <v>21</v>
      </c>
      <c r="AB7" s="43"/>
      <c r="AC7" s="68">
        <v>57</v>
      </c>
      <c r="AD7" s="48">
        <v>13</v>
      </c>
      <c r="AE7" s="275">
        <v>68</v>
      </c>
      <c r="AF7" s="43"/>
    </row>
    <row r="8" spans="1:34" ht="21.75" customHeight="1" x14ac:dyDescent="0.2">
      <c r="A8" s="305">
        <v>233</v>
      </c>
      <c r="B8" s="301">
        <v>6</v>
      </c>
      <c r="C8" s="21"/>
      <c r="D8" s="88" t="s">
        <v>32</v>
      </c>
      <c r="E8" s="313">
        <v>8</v>
      </c>
      <c r="F8" s="127">
        <v>8</v>
      </c>
      <c r="G8" s="22"/>
      <c r="H8" s="42">
        <v>223</v>
      </c>
      <c r="I8" s="59">
        <v>5</v>
      </c>
      <c r="J8" s="43"/>
      <c r="K8" s="75">
        <f t="shared" si="0"/>
        <v>-10</v>
      </c>
      <c r="L8" s="76">
        <f t="shared" si="1"/>
        <v>-4.2918454935622314</v>
      </c>
      <c r="M8" s="324">
        <f t="shared" si="2"/>
        <v>224</v>
      </c>
      <c r="N8" s="325">
        <f t="shared" si="3"/>
        <v>-1</v>
      </c>
      <c r="O8" s="28"/>
      <c r="P8" s="7">
        <v>1</v>
      </c>
      <c r="Q8" s="7">
        <v>0</v>
      </c>
      <c r="R8" s="113"/>
      <c r="S8" s="37">
        <v>6</v>
      </c>
      <c r="T8" s="132" t="s">
        <v>75</v>
      </c>
      <c r="U8" s="41">
        <v>4</v>
      </c>
      <c r="V8" s="132" t="s">
        <v>75</v>
      </c>
      <c r="W8" s="113"/>
      <c r="X8" s="39">
        <v>0</v>
      </c>
      <c r="Y8" s="28"/>
      <c r="Z8" s="255">
        <v>71</v>
      </c>
      <c r="AA8" s="59">
        <v>24</v>
      </c>
      <c r="AB8" s="43"/>
      <c r="AC8" s="131">
        <v>32</v>
      </c>
      <c r="AD8" s="48">
        <v>10</v>
      </c>
      <c r="AE8" s="275">
        <v>66</v>
      </c>
      <c r="AF8" s="43"/>
    </row>
    <row r="9" spans="1:34" ht="21.75" customHeight="1" x14ac:dyDescent="0.2">
      <c r="A9" s="305">
        <v>141</v>
      </c>
      <c r="B9" s="301">
        <v>27</v>
      </c>
      <c r="C9" s="21"/>
      <c r="D9" s="88" t="s">
        <v>33</v>
      </c>
      <c r="E9" s="313">
        <v>8</v>
      </c>
      <c r="F9" s="127">
        <v>9</v>
      </c>
      <c r="G9" s="22"/>
      <c r="H9" s="42">
        <v>132</v>
      </c>
      <c r="I9" s="59">
        <v>18</v>
      </c>
      <c r="J9" s="43"/>
      <c r="K9" s="75">
        <f t="shared" si="0"/>
        <v>-9</v>
      </c>
      <c r="L9" s="76">
        <f t="shared" si="1"/>
        <v>-6.3829787234042552</v>
      </c>
      <c r="M9" s="324">
        <f t="shared" si="2"/>
        <v>132</v>
      </c>
      <c r="N9" s="325">
        <f t="shared" si="3"/>
        <v>0</v>
      </c>
      <c r="O9" s="28"/>
      <c r="P9" s="7">
        <v>1</v>
      </c>
      <c r="Q9" s="7">
        <v>0</v>
      </c>
      <c r="R9" s="113"/>
      <c r="S9" s="37">
        <v>6</v>
      </c>
      <c r="T9" s="132" t="s">
        <v>75</v>
      </c>
      <c r="U9" s="41">
        <v>4</v>
      </c>
      <c r="V9" s="132" t="s">
        <v>75</v>
      </c>
      <c r="W9" s="113"/>
      <c r="X9" s="39">
        <v>0</v>
      </c>
      <c r="Y9" s="28"/>
      <c r="Z9" s="255">
        <v>70</v>
      </c>
      <c r="AA9" s="59">
        <v>22</v>
      </c>
      <c r="AB9" s="43"/>
      <c r="AC9" s="68">
        <v>61</v>
      </c>
      <c r="AD9" s="96">
        <v>25</v>
      </c>
      <c r="AE9" s="276">
        <v>75</v>
      </c>
      <c r="AF9" s="43"/>
    </row>
    <row r="10" spans="1:34" ht="21.75" customHeight="1" x14ac:dyDescent="0.2">
      <c r="A10" s="305">
        <v>295</v>
      </c>
      <c r="B10" s="301">
        <v>32</v>
      </c>
      <c r="C10" s="21"/>
      <c r="D10" s="88" t="s">
        <v>3</v>
      </c>
      <c r="E10" s="313">
        <v>11</v>
      </c>
      <c r="F10" s="127">
        <v>11</v>
      </c>
      <c r="G10" s="22"/>
      <c r="H10" s="42">
        <v>289</v>
      </c>
      <c r="I10" s="59">
        <v>27</v>
      </c>
      <c r="J10" s="43"/>
      <c r="K10" s="75">
        <f t="shared" si="0"/>
        <v>-6</v>
      </c>
      <c r="L10" s="76">
        <f t="shared" si="1"/>
        <v>-2.0338983050847457</v>
      </c>
      <c r="M10" s="324">
        <f t="shared" si="2"/>
        <v>289</v>
      </c>
      <c r="N10" s="325">
        <f t="shared" si="3"/>
        <v>0</v>
      </c>
      <c r="O10" s="28"/>
      <c r="P10" s="7">
        <v>2</v>
      </c>
      <c r="Q10" s="7">
        <v>0</v>
      </c>
      <c r="R10" s="113"/>
      <c r="S10" s="40">
        <v>1</v>
      </c>
      <c r="T10" s="132" t="s">
        <v>75</v>
      </c>
      <c r="U10" s="41">
        <v>6</v>
      </c>
      <c r="V10" s="132" t="s">
        <v>75</v>
      </c>
      <c r="W10" s="113"/>
      <c r="X10" s="39">
        <v>1</v>
      </c>
      <c r="Y10" s="28"/>
      <c r="Z10" s="255">
        <v>73</v>
      </c>
      <c r="AA10" s="59">
        <v>22</v>
      </c>
      <c r="AB10" s="43"/>
      <c r="AC10" s="68">
        <v>56</v>
      </c>
      <c r="AD10" s="48">
        <v>11</v>
      </c>
      <c r="AE10" s="275">
        <v>55</v>
      </c>
      <c r="AF10" s="43"/>
    </row>
    <row r="11" spans="1:34" ht="21.75" customHeight="1" x14ac:dyDescent="0.2">
      <c r="A11" s="305">
        <v>271</v>
      </c>
      <c r="B11" s="301">
        <v>25</v>
      </c>
      <c r="C11" s="21"/>
      <c r="D11" s="88" t="s">
        <v>4</v>
      </c>
      <c r="E11" s="313">
        <v>13</v>
      </c>
      <c r="F11" s="127">
        <v>13</v>
      </c>
      <c r="G11" s="22"/>
      <c r="H11" s="42">
        <v>253</v>
      </c>
      <c r="I11" s="59">
        <v>25</v>
      </c>
      <c r="J11" s="43"/>
      <c r="K11" s="75">
        <f t="shared" si="0"/>
        <v>-18</v>
      </c>
      <c r="L11" s="76">
        <f t="shared" si="1"/>
        <v>-6.6420664206642073</v>
      </c>
      <c r="M11" s="324">
        <f t="shared" si="2"/>
        <v>255</v>
      </c>
      <c r="N11" s="325">
        <f t="shared" si="3"/>
        <v>-2</v>
      </c>
      <c r="O11" s="28"/>
      <c r="P11" s="7">
        <v>1</v>
      </c>
      <c r="Q11" s="7">
        <v>3</v>
      </c>
      <c r="R11" s="113"/>
      <c r="S11" s="37">
        <v>11</v>
      </c>
      <c r="T11" s="132" t="s">
        <v>75</v>
      </c>
      <c r="U11" s="38">
        <v>5</v>
      </c>
      <c r="V11" s="132" t="s">
        <v>75</v>
      </c>
      <c r="W11" s="113"/>
      <c r="X11" s="39">
        <v>1</v>
      </c>
      <c r="Y11" s="28"/>
      <c r="Z11" s="255">
        <v>72</v>
      </c>
      <c r="AA11" s="59">
        <v>24</v>
      </c>
      <c r="AB11" s="43"/>
      <c r="AC11" s="130">
        <v>79</v>
      </c>
      <c r="AD11" s="7">
        <v>12</v>
      </c>
      <c r="AE11" s="226">
        <v>73</v>
      </c>
      <c r="AF11" s="43"/>
    </row>
    <row r="12" spans="1:34" ht="21.75" customHeight="1" x14ac:dyDescent="0.2">
      <c r="A12" s="305">
        <v>615</v>
      </c>
      <c r="B12" s="301">
        <v>49</v>
      </c>
      <c r="C12" s="21"/>
      <c r="D12" s="88" t="s">
        <v>5</v>
      </c>
      <c r="E12" s="313">
        <v>23</v>
      </c>
      <c r="F12" s="127">
        <v>23</v>
      </c>
      <c r="G12" s="22"/>
      <c r="H12" s="42">
        <v>607</v>
      </c>
      <c r="I12" s="59">
        <v>51</v>
      </c>
      <c r="J12" s="43"/>
      <c r="K12" s="75">
        <f t="shared" si="0"/>
        <v>-8</v>
      </c>
      <c r="L12" s="76">
        <f t="shared" si="1"/>
        <v>-1.3008130081300813</v>
      </c>
      <c r="M12" s="324">
        <f t="shared" si="2"/>
        <v>608</v>
      </c>
      <c r="N12" s="325">
        <f t="shared" si="3"/>
        <v>-1</v>
      </c>
      <c r="O12" s="28"/>
      <c r="P12" s="7">
        <v>9</v>
      </c>
      <c r="Q12" s="7">
        <v>5</v>
      </c>
      <c r="R12" s="113"/>
      <c r="S12" s="40">
        <v>5</v>
      </c>
      <c r="T12" s="132" t="s">
        <v>75</v>
      </c>
      <c r="U12" s="41">
        <v>11</v>
      </c>
      <c r="V12" s="132" t="s">
        <v>75</v>
      </c>
      <c r="W12" s="113"/>
      <c r="X12" s="39">
        <v>0</v>
      </c>
      <c r="Y12" s="28"/>
      <c r="Z12" s="255">
        <v>72</v>
      </c>
      <c r="AA12" s="59">
        <v>24</v>
      </c>
      <c r="AB12" s="43"/>
      <c r="AC12" s="98">
        <v>64</v>
      </c>
      <c r="AD12" s="48">
        <v>18</v>
      </c>
      <c r="AE12" s="275">
        <v>69</v>
      </c>
      <c r="AF12" s="43"/>
    </row>
    <row r="13" spans="1:34" ht="21.75" customHeight="1" x14ac:dyDescent="0.2">
      <c r="A13" s="305">
        <v>273</v>
      </c>
      <c r="B13" s="301">
        <v>24</v>
      </c>
      <c r="C13" s="21"/>
      <c r="D13" s="88" t="s">
        <v>6</v>
      </c>
      <c r="E13" s="313">
        <v>12</v>
      </c>
      <c r="F13" s="127">
        <v>12</v>
      </c>
      <c r="G13" s="22"/>
      <c r="H13" s="42">
        <v>263</v>
      </c>
      <c r="I13" s="59">
        <v>23</v>
      </c>
      <c r="J13" s="43"/>
      <c r="K13" s="75">
        <f t="shared" si="0"/>
        <v>-10</v>
      </c>
      <c r="L13" s="76">
        <f t="shared" si="1"/>
        <v>-3.6630036630036633</v>
      </c>
      <c r="M13" s="324">
        <f t="shared" si="2"/>
        <v>263</v>
      </c>
      <c r="N13" s="325">
        <f t="shared" si="3"/>
        <v>0</v>
      </c>
      <c r="O13" s="28"/>
      <c r="P13" s="7">
        <v>2</v>
      </c>
      <c r="Q13" s="7">
        <v>0</v>
      </c>
      <c r="R13" s="113"/>
      <c r="S13" s="37">
        <v>5</v>
      </c>
      <c r="T13" s="132" t="s">
        <v>75</v>
      </c>
      <c r="U13" s="41">
        <v>5</v>
      </c>
      <c r="V13" s="132" t="s">
        <v>75</v>
      </c>
      <c r="W13" s="113"/>
      <c r="X13" s="39">
        <v>2</v>
      </c>
      <c r="Y13" s="28"/>
      <c r="Z13" s="255">
        <v>72</v>
      </c>
      <c r="AA13" s="59">
        <v>25</v>
      </c>
      <c r="AB13" s="43"/>
      <c r="AC13" s="68">
        <v>47</v>
      </c>
      <c r="AD13" s="48">
        <v>19</v>
      </c>
      <c r="AE13" s="275">
        <v>67</v>
      </c>
      <c r="AF13" s="43"/>
    </row>
    <row r="14" spans="1:34" ht="21.75" customHeight="1" x14ac:dyDescent="0.2">
      <c r="A14" s="305">
        <v>562</v>
      </c>
      <c r="B14" s="301">
        <v>51</v>
      </c>
      <c r="C14" s="21"/>
      <c r="D14" s="88" t="s">
        <v>7</v>
      </c>
      <c r="E14" s="313">
        <v>18</v>
      </c>
      <c r="F14" s="127">
        <v>18</v>
      </c>
      <c r="G14" s="22"/>
      <c r="H14" s="42">
        <v>546</v>
      </c>
      <c r="I14" s="59">
        <v>51</v>
      </c>
      <c r="J14" s="43"/>
      <c r="K14" s="75">
        <f t="shared" si="0"/>
        <v>-16</v>
      </c>
      <c r="L14" s="76">
        <f t="shared" si="1"/>
        <v>-2.8469750889679712</v>
      </c>
      <c r="M14" s="324">
        <f t="shared" si="2"/>
        <v>546</v>
      </c>
      <c r="N14" s="325">
        <f t="shared" si="3"/>
        <v>0</v>
      </c>
      <c r="O14" s="28"/>
      <c r="P14" s="7">
        <v>5</v>
      </c>
      <c r="Q14" s="7">
        <v>1</v>
      </c>
      <c r="R14" s="113"/>
      <c r="S14" s="40">
        <v>12</v>
      </c>
      <c r="T14" s="132" t="s">
        <v>75</v>
      </c>
      <c r="U14" s="41">
        <v>9</v>
      </c>
      <c r="V14" s="132" t="s">
        <v>75</v>
      </c>
      <c r="W14" s="113"/>
      <c r="X14" s="39">
        <v>0</v>
      </c>
      <c r="Y14" s="28"/>
      <c r="Z14" s="255">
        <v>71</v>
      </c>
      <c r="AA14" s="59">
        <v>20</v>
      </c>
      <c r="AB14" s="43"/>
      <c r="AC14" s="68">
        <v>50</v>
      </c>
      <c r="AD14" s="7">
        <v>11</v>
      </c>
      <c r="AE14" s="226">
        <v>62</v>
      </c>
      <c r="AF14" s="43"/>
    </row>
    <row r="15" spans="1:34" ht="21.75" customHeight="1" x14ac:dyDescent="0.2">
      <c r="A15" s="305">
        <v>282</v>
      </c>
      <c r="B15" s="301">
        <v>19</v>
      </c>
      <c r="C15" s="21"/>
      <c r="D15" s="88" t="s">
        <v>8</v>
      </c>
      <c r="E15" s="313">
        <v>14</v>
      </c>
      <c r="F15" s="127">
        <v>14</v>
      </c>
      <c r="G15" s="22"/>
      <c r="H15" s="42">
        <v>273</v>
      </c>
      <c r="I15" s="59">
        <v>20</v>
      </c>
      <c r="J15" s="43"/>
      <c r="K15" s="75">
        <f t="shared" si="0"/>
        <v>-9</v>
      </c>
      <c r="L15" s="76">
        <f t="shared" si="1"/>
        <v>-3.1914893617021276</v>
      </c>
      <c r="M15" s="324">
        <f t="shared" si="2"/>
        <v>272</v>
      </c>
      <c r="N15" s="325">
        <f t="shared" si="3"/>
        <v>1</v>
      </c>
      <c r="O15" s="28"/>
      <c r="P15" s="7">
        <v>3</v>
      </c>
      <c r="Q15" s="7">
        <v>1</v>
      </c>
      <c r="R15" s="113"/>
      <c r="S15" s="37">
        <v>7</v>
      </c>
      <c r="T15" s="132" t="s">
        <v>75</v>
      </c>
      <c r="U15" s="41">
        <v>5</v>
      </c>
      <c r="V15" s="132" t="s">
        <v>75</v>
      </c>
      <c r="W15" s="113"/>
      <c r="X15" s="39">
        <v>1</v>
      </c>
      <c r="Y15" s="28"/>
      <c r="Z15" s="255">
        <v>72</v>
      </c>
      <c r="AA15" s="59">
        <v>26</v>
      </c>
      <c r="AB15" s="43"/>
      <c r="AC15" s="68">
        <v>68</v>
      </c>
      <c r="AD15" s="48">
        <v>12</v>
      </c>
      <c r="AE15" s="275">
        <v>63</v>
      </c>
      <c r="AF15" s="43"/>
    </row>
    <row r="16" spans="1:34" ht="21.75" customHeight="1" x14ac:dyDescent="0.2">
      <c r="A16" s="305">
        <v>457</v>
      </c>
      <c r="B16" s="301">
        <v>29</v>
      </c>
      <c r="C16" s="21"/>
      <c r="D16" s="88" t="s">
        <v>9</v>
      </c>
      <c r="E16" s="313">
        <v>17</v>
      </c>
      <c r="F16" s="127">
        <v>17</v>
      </c>
      <c r="G16" s="22"/>
      <c r="H16" s="42">
        <v>444</v>
      </c>
      <c r="I16" s="59">
        <v>29</v>
      </c>
      <c r="J16" s="43"/>
      <c r="K16" s="75">
        <f t="shared" si="0"/>
        <v>-13</v>
      </c>
      <c r="L16" s="76">
        <f t="shared" si="1"/>
        <v>-2.8446389496717726</v>
      </c>
      <c r="M16" s="324">
        <f t="shared" si="2"/>
        <v>443</v>
      </c>
      <c r="N16" s="325">
        <f t="shared" si="3"/>
        <v>1</v>
      </c>
      <c r="O16" s="28"/>
      <c r="P16" s="7">
        <v>2</v>
      </c>
      <c r="Q16" s="7">
        <v>1</v>
      </c>
      <c r="R16" s="113"/>
      <c r="S16" s="37">
        <v>8</v>
      </c>
      <c r="T16" s="132" t="s">
        <v>75</v>
      </c>
      <c r="U16" s="38">
        <v>8</v>
      </c>
      <c r="V16" s="132" t="s">
        <v>75</v>
      </c>
      <c r="W16" s="113"/>
      <c r="X16" s="39">
        <v>0</v>
      </c>
      <c r="Y16" s="28"/>
      <c r="Z16" s="255">
        <v>74</v>
      </c>
      <c r="AA16" s="59">
        <v>22</v>
      </c>
      <c r="AB16" s="43"/>
      <c r="AC16" s="68">
        <v>61</v>
      </c>
      <c r="AD16" s="48">
        <v>17</v>
      </c>
      <c r="AE16" s="275">
        <v>73</v>
      </c>
      <c r="AF16" s="43"/>
    </row>
    <row r="17" spans="1:34" ht="21.75" customHeight="1" x14ac:dyDescent="0.2">
      <c r="A17" s="305">
        <v>343</v>
      </c>
      <c r="B17" s="301">
        <v>45</v>
      </c>
      <c r="C17" s="21"/>
      <c r="D17" s="88" t="s">
        <v>10</v>
      </c>
      <c r="E17" s="313">
        <v>15</v>
      </c>
      <c r="F17" s="127">
        <v>15</v>
      </c>
      <c r="G17" s="22"/>
      <c r="H17" s="42">
        <v>337</v>
      </c>
      <c r="I17" s="59">
        <v>47</v>
      </c>
      <c r="J17" s="43"/>
      <c r="K17" s="75">
        <f t="shared" si="0"/>
        <v>-6</v>
      </c>
      <c r="L17" s="76">
        <f t="shared" si="1"/>
        <v>-1.749271137026239</v>
      </c>
      <c r="M17" s="324">
        <f t="shared" si="2"/>
        <v>334</v>
      </c>
      <c r="N17" s="325">
        <f t="shared" si="3"/>
        <v>3</v>
      </c>
      <c r="O17" s="28"/>
      <c r="P17" s="7">
        <v>2</v>
      </c>
      <c r="Q17" s="7">
        <v>5</v>
      </c>
      <c r="R17" s="113"/>
      <c r="S17" s="37">
        <v>5</v>
      </c>
      <c r="T17" s="132" t="s">
        <v>75</v>
      </c>
      <c r="U17" s="41">
        <v>6</v>
      </c>
      <c r="V17" s="132" t="s">
        <v>75</v>
      </c>
      <c r="W17" s="113"/>
      <c r="X17" s="39">
        <v>0</v>
      </c>
      <c r="Y17" s="28"/>
      <c r="Z17" s="255">
        <v>74</v>
      </c>
      <c r="AA17" s="59">
        <v>23</v>
      </c>
      <c r="AB17" s="43"/>
      <c r="AC17" s="98">
        <v>73</v>
      </c>
      <c r="AD17" s="7">
        <v>9</v>
      </c>
      <c r="AE17" s="226">
        <v>62</v>
      </c>
      <c r="AF17" s="43"/>
    </row>
    <row r="18" spans="1:34" ht="21.75" customHeight="1" x14ac:dyDescent="0.2">
      <c r="A18" s="305">
        <v>168</v>
      </c>
      <c r="B18" s="301">
        <v>14</v>
      </c>
      <c r="C18" s="21"/>
      <c r="D18" s="88" t="s">
        <v>11</v>
      </c>
      <c r="E18" s="313">
        <v>8</v>
      </c>
      <c r="F18" s="127">
        <v>8</v>
      </c>
      <c r="G18" s="22"/>
      <c r="H18" s="42">
        <v>164</v>
      </c>
      <c r="I18" s="59">
        <v>17</v>
      </c>
      <c r="J18" s="43"/>
      <c r="K18" s="75">
        <f t="shared" si="0"/>
        <v>-4</v>
      </c>
      <c r="L18" s="76">
        <f t="shared" si="1"/>
        <v>-2.3809523809523809</v>
      </c>
      <c r="M18" s="324">
        <f t="shared" si="2"/>
        <v>165</v>
      </c>
      <c r="N18" s="325">
        <f t="shared" si="3"/>
        <v>-1</v>
      </c>
      <c r="O18" s="28"/>
      <c r="P18" s="7">
        <v>4</v>
      </c>
      <c r="Q18" s="7">
        <v>2</v>
      </c>
      <c r="R18" s="113"/>
      <c r="S18" s="40">
        <v>4</v>
      </c>
      <c r="T18" s="132" t="s">
        <v>75</v>
      </c>
      <c r="U18" s="41">
        <v>3</v>
      </c>
      <c r="V18" s="132" t="s">
        <v>75</v>
      </c>
      <c r="W18" s="113"/>
      <c r="X18" s="39">
        <v>0</v>
      </c>
      <c r="Y18" s="28"/>
      <c r="Z18" s="255">
        <v>71</v>
      </c>
      <c r="AA18" s="59">
        <v>21</v>
      </c>
      <c r="AB18" s="43"/>
      <c r="AC18" s="191">
        <v>44</v>
      </c>
      <c r="AD18" s="7">
        <v>11</v>
      </c>
      <c r="AE18" s="226">
        <v>56</v>
      </c>
      <c r="AF18" s="43"/>
    </row>
    <row r="19" spans="1:34" ht="21.75" customHeight="1" x14ac:dyDescent="0.2">
      <c r="A19" s="305">
        <v>360</v>
      </c>
      <c r="B19" s="301">
        <v>25</v>
      </c>
      <c r="C19" s="21"/>
      <c r="D19" s="88" t="s">
        <v>12</v>
      </c>
      <c r="E19" s="313">
        <v>14</v>
      </c>
      <c r="F19" s="127">
        <v>14</v>
      </c>
      <c r="G19" s="22"/>
      <c r="H19" s="42">
        <v>356</v>
      </c>
      <c r="I19" s="59">
        <v>25</v>
      </c>
      <c r="J19" s="43"/>
      <c r="K19" s="75">
        <f t="shared" si="0"/>
        <v>-4</v>
      </c>
      <c r="L19" s="76">
        <f t="shared" si="1"/>
        <v>-1.1111111111111112</v>
      </c>
      <c r="M19" s="324">
        <f t="shared" si="2"/>
        <v>355</v>
      </c>
      <c r="N19" s="325">
        <f t="shared" si="3"/>
        <v>1</v>
      </c>
      <c r="O19" s="28"/>
      <c r="P19" s="7">
        <v>4</v>
      </c>
      <c r="Q19" s="7">
        <v>0</v>
      </c>
      <c r="R19" s="113"/>
      <c r="S19" s="40">
        <v>4</v>
      </c>
      <c r="T19" s="132" t="s">
        <v>75</v>
      </c>
      <c r="U19" s="41">
        <v>5</v>
      </c>
      <c r="V19" s="132" t="s">
        <v>75</v>
      </c>
      <c r="W19" s="113"/>
      <c r="X19" s="39">
        <v>0</v>
      </c>
      <c r="Y19" s="28"/>
      <c r="Z19" s="255">
        <v>70</v>
      </c>
      <c r="AA19" s="59">
        <v>21</v>
      </c>
      <c r="AB19" s="43"/>
      <c r="AC19" s="130">
        <v>61</v>
      </c>
      <c r="AD19" s="7">
        <v>24</v>
      </c>
      <c r="AE19" s="226">
        <v>63</v>
      </c>
      <c r="AF19" s="43"/>
    </row>
    <row r="20" spans="1:34" ht="21.75" customHeight="1" x14ac:dyDescent="0.2">
      <c r="A20" s="305">
        <v>291</v>
      </c>
      <c r="B20" s="301">
        <v>10</v>
      </c>
      <c r="C20" s="21"/>
      <c r="D20" s="88" t="s">
        <v>13</v>
      </c>
      <c r="E20" s="313">
        <v>11</v>
      </c>
      <c r="F20" s="127">
        <v>11</v>
      </c>
      <c r="G20" s="22"/>
      <c r="H20" s="42">
        <v>288</v>
      </c>
      <c r="I20" s="59">
        <v>10</v>
      </c>
      <c r="J20" s="43"/>
      <c r="K20" s="75">
        <f t="shared" si="0"/>
        <v>-3</v>
      </c>
      <c r="L20" s="76">
        <f t="shared" si="1"/>
        <v>-1.0309278350515463</v>
      </c>
      <c r="M20" s="324">
        <f t="shared" si="2"/>
        <v>287</v>
      </c>
      <c r="N20" s="325">
        <f t="shared" si="3"/>
        <v>1</v>
      </c>
      <c r="O20" s="28"/>
      <c r="P20" s="7">
        <v>1</v>
      </c>
      <c r="Q20" s="7">
        <v>1</v>
      </c>
      <c r="R20" s="113"/>
      <c r="S20" s="40">
        <v>3</v>
      </c>
      <c r="T20" s="132" t="s">
        <v>75</v>
      </c>
      <c r="U20" s="41">
        <v>2</v>
      </c>
      <c r="V20" s="132" t="s">
        <v>75</v>
      </c>
      <c r="W20" s="113"/>
      <c r="X20" s="39">
        <v>0</v>
      </c>
      <c r="Y20" s="28"/>
      <c r="Z20" s="255">
        <v>72</v>
      </c>
      <c r="AA20" s="59">
        <v>25</v>
      </c>
      <c r="AB20" s="43"/>
      <c r="AC20" s="98">
        <v>46</v>
      </c>
      <c r="AD20" s="7">
        <v>21</v>
      </c>
      <c r="AE20" s="226">
        <v>67</v>
      </c>
      <c r="AF20" s="43"/>
    </row>
    <row r="21" spans="1:34" ht="21.75" customHeight="1" x14ac:dyDescent="0.2">
      <c r="A21" s="305">
        <v>299</v>
      </c>
      <c r="B21" s="301">
        <v>26</v>
      </c>
      <c r="C21" s="21"/>
      <c r="D21" s="88" t="s">
        <v>14</v>
      </c>
      <c r="E21" s="313">
        <v>11</v>
      </c>
      <c r="F21" s="127">
        <v>11</v>
      </c>
      <c r="G21" s="22"/>
      <c r="H21" s="42">
        <v>296</v>
      </c>
      <c r="I21" s="59">
        <v>27</v>
      </c>
      <c r="J21" s="43"/>
      <c r="K21" s="75">
        <f t="shared" si="0"/>
        <v>-3</v>
      </c>
      <c r="L21" s="76">
        <f t="shared" si="1"/>
        <v>-1.0033444816053512</v>
      </c>
      <c r="M21" s="324">
        <f t="shared" si="2"/>
        <v>294</v>
      </c>
      <c r="N21" s="325">
        <f t="shared" si="3"/>
        <v>2</v>
      </c>
      <c r="O21" s="28"/>
      <c r="P21" s="7">
        <v>4</v>
      </c>
      <c r="Q21" s="7">
        <v>0</v>
      </c>
      <c r="R21" s="113"/>
      <c r="S21" s="40">
        <v>6</v>
      </c>
      <c r="T21" s="132" t="s">
        <v>75</v>
      </c>
      <c r="U21" s="41">
        <v>3</v>
      </c>
      <c r="V21" s="132" t="s">
        <v>75</v>
      </c>
      <c r="W21" s="113"/>
      <c r="X21" s="39">
        <v>0</v>
      </c>
      <c r="Y21" s="28"/>
      <c r="Z21" s="255">
        <v>73</v>
      </c>
      <c r="AA21" s="59">
        <v>23</v>
      </c>
      <c r="AB21" s="43"/>
      <c r="AC21" s="98">
        <v>65</v>
      </c>
      <c r="AD21" s="7">
        <v>17</v>
      </c>
      <c r="AE21" s="226">
        <v>71</v>
      </c>
      <c r="AF21" s="43"/>
    </row>
    <row r="22" spans="1:34" ht="21.75" customHeight="1" x14ac:dyDescent="0.2">
      <c r="A22" s="305">
        <v>251</v>
      </c>
      <c r="B22" s="301">
        <v>29</v>
      </c>
      <c r="C22" s="21"/>
      <c r="D22" s="88" t="s">
        <v>15</v>
      </c>
      <c r="E22" s="313">
        <v>12</v>
      </c>
      <c r="F22" s="127">
        <v>12</v>
      </c>
      <c r="G22" s="22"/>
      <c r="H22" s="42">
        <v>246</v>
      </c>
      <c r="I22" s="59">
        <v>30</v>
      </c>
      <c r="J22" s="43"/>
      <c r="K22" s="75">
        <f t="shared" si="0"/>
        <v>-5</v>
      </c>
      <c r="L22" s="76">
        <f t="shared" si="1"/>
        <v>-1.9920318725099602</v>
      </c>
      <c r="M22" s="324">
        <f t="shared" si="2"/>
        <v>246</v>
      </c>
      <c r="N22" s="325">
        <f t="shared" si="3"/>
        <v>0</v>
      </c>
      <c r="O22" s="28"/>
      <c r="P22" s="7">
        <v>4</v>
      </c>
      <c r="Q22" s="7">
        <v>1</v>
      </c>
      <c r="R22" s="113"/>
      <c r="S22" s="40">
        <v>4</v>
      </c>
      <c r="T22" s="132" t="s">
        <v>75</v>
      </c>
      <c r="U22" s="41">
        <v>5</v>
      </c>
      <c r="V22" s="132" t="s">
        <v>75</v>
      </c>
      <c r="W22" s="113"/>
      <c r="X22" s="39">
        <v>0</v>
      </c>
      <c r="Y22" s="28"/>
      <c r="Z22" s="255">
        <v>75</v>
      </c>
      <c r="AA22" s="59">
        <v>25</v>
      </c>
      <c r="AB22" s="43"/>
      <c r="AC22" s="98">
        <v>64</v>
      </c>
      <c r="AD22" s="132">
        <v>15</v>
      </c>
      <c r="AE22" s="256">
        <v>70</v>
      </c>
      <c r="AF22" s="43"/>
      <c r="AH22" s="182" t="s">
        <v>0</v>
      </c>
    </row>
    <row r="23" spans="1:34" ht="21.75" customHeight="1" x14ac:dyDescent="0.2">
      <c r="A23" s="305">
        <v>694</v>
      </c>
      <c r="B23" s="301">
        <v>58</v>
      </c>
      <c r="C23" s="21"/>
      <c r="D23" s="88" t="s">
        <v>16</v>
      </c>
      <c r="E23" s="313">
        <v>22</v>
      </c>
      <c r="F23" s="127">
        <v>22</v>
      </c>
      <c r="G23" s="22"/>
      <c r="H23" s="42">
        <v>671</v>
      </c>
      <c r="I23" s="59">
        <v>59</v>
      </c>
      <c r="J23" s="43"/>
      <c r="K23" s="75">
        <f t="shared" si="0"/>
        <v>-23</v>
      </c>
      <c r="L23" s="76">
        <f t="shared" si="1"/>
        <v>-3.3141210374639769</v>
      </c>
      <c r="M23" s="324">
        <f t="shared" si="2"/>
        <v>671</v>
      </c>
      <c r="N23" s="325">
        <f t="shared" si="3"/>
        <v>0</v>
      </c>
      <c r="O23" s="28"/>
      <c r="P23" s="7">
        <v>5</v>
      </c>
      <c r="Q23" s="7">
        <v>3</v>
      </c>
      <c r="R23" s="113"/>
      <c r="S23" s="40">
        <v>20</v>
      </c>
      <c r="T23" s="132" t="s">
        <v>75</v>
      </c>
      <c r="U23" s="41">
        <v>5</v>
      </c>
      <c r="V23" s="132" t="s">
        <v>75</v>
      </c>
      <c r="W23" s="113"/>
      <c r="X23" s="39">
        <v>3</v>
      </c>
      <c r="Y23" s="28"/>
      <c r="Z23" s="255">
        <v>70</v>
      </c>
      <c r="AA23" s="59">
        <v>19</v>
      </c>
      <c r="AB23" s="43"/>
      <c r="AC23" s="98">
        <v>57</v>
      </c>
      <c r="AD23" s="7">
        <v>11</v>
      </c>
      <c r="AE23" s="226">
        <v>59</v>
      </c>
      <c r="AF23" s="43"/>
    </row>
    <row r="24" spans="1:34" ht="21.75" customHeight="1" x14ac:dyDescent="0.2">
      <c r="A24" s="362">
        <v>154</v>
      </c>
      <c r="B24" s="302">
        <v>22</v>
      </c>
      <c r="C24" s="21"/>
      <c r="D24" s="194" t="s">
        <v>17</v>
      </c>
      <c r="E24" s="314">
        <v>9</v>
      </c>
      <c r="F24" s="195">
        <v>8</v>
      </c>
      <c r="G24" s="22"/>
      <c r="H24" s="192">
        <v>126</v>
      </c>
      <c r="I24" s="193">
        <v>22</v>
      </c>
      <c r="J24" s="43"/>
      <c r="K24" s="289">
        <f t="shared" si="0"/>
        <v>-28</v>
      </c>
      <c r="L24" s="290">
        <f t="shared" si="1"/>
        <v>-18.181818181818183</v>
      </c>
      <c r="M24" s="326">
        <f t="shared" si="2"/>
        <v>126</v>
      </c>
      <c r="N24" s="327">
        <f t="shared" si="3"/>
        <v>0</v>
      </c>
      <c r="O24" s="28"/>
      <c r="P24" s="196">
        <v>3</v>
      </c>
      <c r="Q24" s="196">
        <v>0</v>
      </c>
      <c r="R24" s="197"/>
      <c r="S24" s="198">
        <v>25</v>
      </c>
      <c r="T24" s="294" t="s">
        <v>75</v>
      </c>
      <c r="U24" s="199">
        <v>2</v>
      </c>
      <c r="V24" s="294" t="s">
        <v>75</v>
      </c>
      <c r="W24" s="197"/>
      <c r="X24" s="200">
        <v>4</v>
      </c>
      <c r="Y24" s="28"/>
      <c r="Z24" s="201">
        <v>70</v>
      </c>
      <c r="AA24" s="193">
        <v>20</v>
      </c>
      <c r="AB24" s="43"/>
      <c r="AC24" s="202">
        <v>56</v>
      </c>
      <c r="AD24" s="196">
        <v>22</v>
      </c>
      <c r="AE24" s="277">
        <v>67</v>
      </c>
      <c r="AF24" s="43"/>
    </row>
    <row r="25" spans="1:34" s="11" customFormat="1" ht="5.25" customHeight="1" x14ac:dyDescent="0.2">
      <c r="A25" s="71"/>
      <c r="B25" s="65"/>
      <c r="C25" s="72"/>
      <c r="D25" s="73"/>
      <c r="E25" s="123"/>
      <c r="F25" s="123"/>
      <c r="G25" s="73"/>
      <c r="H25" s="71"/>
      <c r="I25" s="65"/>
      <c r="J25" s="65"/>
      <c r="K25" s="62"/>
      <c r="L25" s="63"/>
      <c r="M25" s="328"/>
      <c r="N25" s="328"/>
      <c r="O25" s="351"/>
      <c r="P25" s="64"/>
      <c r="Q25" s="64"/>
      <c r="R25" s="114"/>
      <c r="S25" s="65"/>
      <c r="T25" s="64"/>
      <c r="U25" s="66"/>
      <c r="V25" s="64"/>
      <c r="W25" s="114"/>
      <c r="X25" s="64"/>
      <c r="Y25" s="351"/>
      <c r="Z25" s="65"/>
      <c r="AA25" s="63"/>
      <c r="AB25" s="65"/>
      <c r="AC25" s="64"/>
      <c r="AD25" s="64"/>
      <c r="AE25" s="222"/>
      <c r="AF25" s="65"/>
    </row>
    <row r="26" spans="1:34" ht="30" customHeight="1" x14ac:dyDescent="0.2">
      <c r="A26" s="303">
        <v>1</v>
      </c>
      <c r="B26" s="304">
        <v>0</v>
      </c>
      <c r="C26" s="21"/>
      <c r="D26" s="83" t="s">
        <v>72</v>
      </c>
      <c r="E26" s="315">
        <v>2</v>
      </c>
      <c r="F26" s="128">
        <v>3</v>
      </c>
      <c r="G26" s="22"/>
      <c r="H26" s="50">
        <v>0</v>
      </c>
      <c r="I26" s="69">
        <v>0</v>
      </c>
      <c r="J26" s="43"/>
      <c r="K26" s="84">
        <f>H26-A26</f>
        <v>-1</v>
      </c>
      <c r="L26" s="85">
        <f>SUM(K26/A26*100)</f>
        <v>-100</v>
      </c>
      <c r="M26" s="329">
        <f>SUM(A26+P26-S26-U26-X26)</f>
        <v>0</v>
      </c>
      <c r="N26" s="330">
        <f>SUM(H26-M26)</f>
        <v>0</v>
      </c>
      <c r="O26" s="352"/>
      <c r="P26" s="89">
        <v>0</v>
      </c>
      <c r="Q26" s="52">
        <v>0</v>
      </c>
      <c r="R26" s="115"/>
      <c r="S26" s="90">
        <v>0</v>
      </c>
      <c r="T26" s="133" t="s">
        <v>75</v>
      </c>
      <c r="U26" s="91">
        <v>1</v>
      </c>
      <c r="V26" s="133" t="s">
        <v>75</v>
      </c>
      <c r="W26" s="116"/>
      <c r="X26" s="92">
        <v>0</v>
      </c>
      <c r="Y26" s="352"/>
      <c r="Z26" s="70" t="s">
        <v>75</v>
      </c>
      <c r="AA26" s="94" t="s">
        <v>75</v>
      </c>
      <c r="AB26" s="43"/>
      <c r="AC26" s="99" t="s">
        <v>75</v>
      </c>
      <c r="AD26" s="133" t="s">
        <v>75</v>
      </c>
      <c r="AE26" s="223" t="s">
        <v>75</v>
      </c>
      <c r="AF26" s="43"/>
    </row>
    <row r="27" spans="1:34" s="11" customFormat="1" ht="6.75" customHeight="1" x14ac:dyDescent="0.2">
      <c r="A27" s="71"/>
      <c r="B27" s="65"/>
      <c r="C27" s="72"/>
      <c r="D27" s="73"/>
      <c r="E27" s="123"/>
      <c r="F27" s="123"/>
      <c r="G27" s="73"/>
      <c r="H27" s="71"/>
      <c r="I27" s="65"/>
      <c r="J27" s="65"/>
      <c r="K27" s="62"/>
      <c r="L27" s="63"/>
      <c r="M27" s="328"/>
      <c r="N27" s="328"/>
      <c r="O27" s="351"/>
      <c r="P27" s="64"/>
      <c r="Q27" s="64"/>
      <c r="R27" s="114"/>
      <c r="S27" s="65"/>
      <c r="T27" s="64"/>
      <c r="U27" s="66"/>
      <c r="V27" s="64"/>
      <c r="W27" s="114"/>
      <c r="X27" s="64"/>
      <c r="Y27" s="351"/>
      <c r="Z27" s="65"/>
      <c r="AA27" s="63"/>
      <c r="AB27" s="65"/>
      <c r="AC27" s="64"/>
      <c r="AD27" s="64"/>
      <c r="AE27" s="222"/>
      <c r="AF27" s="65"/>
    </row>
    <row r="28" spans="1:34" s="176" customFormat="1" ht="27.75" customHeight="1" x14ac:dyDescent="0.2">
      <c r="A28" s="303">
        <v>42</v>
      </c>
      <c r="B28" s="304">
        <v>12</v>
      </c>
      <c r="C28" s="164"/>
      <c r="D28" s="83" t="s">
        <v>62</v>
      </c>
      <c r="E28" s="315">
        <v>3</v>
      </c>
      <c r="F28" s="128">
        <v>3</v>
      </c>
      <c r="G28" s="22"/>
      <c r="H28" s="162">
        <v>37</v>
      </c>
      <c r="I28" s="163">
        <v>12</v>
      </c>
      <c r="J28" s="165"/>
      <c r="K28" s="84">
        <f>H28-A28</f>
        <v>-5</v>
      </c>
      <c r="L28" s="85">
        <f>SUM(K28/A28*100)</f>
        <v>-11.904761904761903</v>
      </c>
      <c r="M28" s="329">
        <f>SUM(A28+P28-S28-U28-X28)</f>
        <v>37</v>
      </c>
      <c r="N28" s="330">
        <f>SUM(H28-M28)</f>
        <v>0</v>
      </c>
      <c r="O28" s="353"/>
      <c r="P28" s="167">
        <v>0</v>
      </c>
      <c r="Q28" s="168">
        <v>0</v>
      </c>
      <c r="R28" s="169"/>
      <c r="S28" s="170">
        <v>3</v>
      </c>
      <c r="T28" s="175" t="s">
        <v>75</v>
      </c>
      <c r="U28" s="171">
        <v>2</v>
      </c>
      <c r="V28" s="175" t="s">
        <v>75</v>
      </c>
      <c r="W28" s="172"/>
      <c r="X28" s="128">
        <v>0</v>
      </c>
      <c r="Y28" s="353"/>
      <c r="Z28" s="173">
        <v>77</v>
      </c>
      <c r="AA28" s="163">
        <v>31</v>
      </c>
      <c r="AB28" s="165"/>
      <c r="AC28" s="174" t="s">
        <v>75</v>
      </c>
      <c r="AD28" s="175">
        <v>16</v>
      </c>
      <c r="AE28" s="228">
        <v>68</v>
      </c>
      <c r="AF28" s="165"/>
      <c r="AH28" s="368" t="s">
        <v>0</v>
      </c>
    </row>
    <row r="29" spans="1:34" s="11" customFormat="1" ht="6.75" customHeight="1" x14ac:dyDescent="0.2">
      <c r="A29" s="71"/>
      <c r="B29" s="65"/>
      <c r="C29" s="72"/>
      <c r="D29" s="73"/>
      <c r="E29" s="123"/>
      <c r="F29" s="123"/>
      <c r="G29" s="73"/>
      <c r="H29" s="71"/>
      <c r="I29" s="65"/>
      <c r="J29" s="65"/>
      <c r="K29" s="62"/>
      <c r="L29" s="63"/>
      <c r="M29" s="328"/>
      <c r="N29" s="328"/>
      <c r="O29" s="354"/>
      <c r="P29" s="64"/>
      <c r="Q29" s="64"/>
      <c r="R29" s="114"/>
      <c r="S29" s="65"/>
      <c r="T29" s="64"/>
      <c r="U29" s="66"/>
      <c r="V29" s="64"/>
      <c r="W29" s="114"/>
      <c r="X29" s="64"/>
      <c r="Y29" s="354"/>
      <c r="Z29" s="65"/>
      <c r="AA29" s="63"/>
      <c r="AB29" s="356"/>
      <c r="AC29" s="64"/>
      <c r="AD29" s="64" t="s">
        <v>0</v>
      </c>
      <c r="AE29" s="222"/>
      <c r="AF29" s="65"/>
    </row>
    <row r="30" spans="1:34" s="11" customFormat="1" ht="30.75" customHeight="1" thickBot="1" x14ac:dyDescent="0.25">
      <c r="A30" s="279">
        <f>SUM(A6:A28)</f>
        <v>6301</v>
      </c>
      <c r="B30" s="279">
        <f>SUM(B28:B29,B26,B6:B24)</f>
        <v>577</v>
      </c>
      <c r="C30" s="232"/>
      <c r="D30" s="233" t="s">
        <v>55</v>
      </c>
      <c r="E30" s="279">
        <f>SUM(E28:E29,E26,E6:E24)</f>
        <v>255</v>
      </c>
      <c r="F30" s="279">
        <f>SUM(F28:F29,F26,F6:F24)</f>
        <v>257</v>
      </c>
      <c r="G30" s="234"/>
      <c r="H30" s="279">
        <f>SUM(H6:H28)</f>
        <v>6103</v>
      </c>
      <c r="I30" s="279">
        <f>SUM(I28:I29,I26,I6:I24)</f>
        <v>570</v>
      </c>
      <c r="J30" s="235"/>
      <c r="K30" s="360">
        <f>SUM(K28:K29,K26,K6:K24)</f>
        <v>-198</v>
      </c>
      <c r="L30" s="360">
        <f>SUM(L28:L29,L26,L6:L24)</f>
        <v>-183.81806266686021</v>
      </c>
      <c r="M30" s="331">
        <f>SUM(M28:M29,M26,M6:M24)</f>
        <v>6097</v>
      </c>
      <c r="N30" s="355">
        <f>SUM(N28:N29,N26,N6:N24)</f>
        <v>6</v>
      </c>
      <c r="O30" s="347"/>
      <c r="P30" s="348">
        <f>SUM(P28:P29,P26,P6:P24)</f>
        <v>55</v>
      </c>
      <c r="Q30" s="348">
        <f>SUM(Q28:Q29,Q26,Q6:Q24)</f>
        <v>25</v>
      </c>
      <c r="R30" s="265"/>
      <c r="S30" s="348">
        <f>SUM(S28:S29,S26,S6:S24)</f>
        <v>146</v>
      </c>
      <c r="T30" s="348">
        <f>SUM(T28:T29,T26,T6:T24)</f>
        <v>0</v>
      </c>
      <c r="U30" s="348">
        <f>SUM(U28:U29,U26,U6:U24)</f>
        <v>101</v>
      </c>
      <c r="V30" s="348">
        <f>SUM(V28:V29,V26,V6:V24)</f>
        <v>0</v>
      </c>
      <c r="W30" s="265"/>
      <c r="X30" s="348">
        <f>SUM(X28:X29,X26,X6:X24)</f>
        <v>12</v>
      </c>
      <c r="Y30" s="347"/>
      <c r="Z30" s="349">
        <v>72</v>
      </c>
      <c r="AA30" s="349">
        <v>23</v>
      </c>
      <c r="AB30" s="357"/>
      <c r="AC30" s="349">
        <v>58</v>
      </c>
      <c r="AD30" s="349">
        <v>16</v>
      </c>
      <c r="AE30" s="350">
        <v>66</v>
      </c>
      <c r="AF30" s="56"/>
      <c r="AH30" s="11" t="s">
        <v>0</v>
      </c>
    </row>
    <row r="31" spans="1:34" s="11" customFormat="1" ht="19.5" customHeight="1" thickBot="1" x14ac:dyDescent="0.25">
      <c r="A31" s="71"/>
      <c r="B31" s="65"/>
      <c r="C31" s="72"/>
      <c r="D31" s="73"/>
      <c r="E31" s="123"/>
      <c r="F31" s="123"/>
      <c r="G31" s="73"/>
      <c r="H31" s="71"/>
      <c r="I31" s="65"/>
      <c r="J31" s="65"/>
      <c r="K31" s="62"/>
      <c r="L31" s="63"/>
      <c r="M31" s="328"/>
      <c r="N31" s="328"/>
      <c r="O31" s="74"/>
      <c r="P31" s="64"/>
      <c r="Q31" s="64"/>
      <c r="R31" s="114"/>
      <c r="S31" s="65"/>
      <c r="T31" s="64"/>
      <c r="U31" s="66"/>
      <c r="V31" s="64"/>
      <c r="W31" s="114"/>
      <c r="X31" s="64"/>
      <c r="Y31" s="74"/>
      <c r="Z31" s="65"/>
      <c r="AA31" s="63"/>
      <c r="AB31" s="65"/>
      <c r="AC31" s="64"/>
      <c r="AD31" s="64"/>
      <c r="AE31" s="64"/>
      <c r="AF31" s="65"/>
    </row>
    <row r="32" spans="1:34" ht="21.75" customHeight="1" x14ac:dyDescent="0.2">
      <c r="A32" s="361">
        <v>388</v>
      </c>
      <c r="B32" s="300">
        <v>25</v>
      </c>
      <c r="C32" s="203"/>
      <c r="D32" s="241" t="s">
        <v>36</v>
      </c>
      <c r="E32" s="312">
        <v>13</v>
      </c>
      <c r="F32" s="242">
        <v>13</v>
      </c>
      <c r="G32" s="206"/>
      <c r="H32" s="243">
        <v>385</v>
      </c>
      <c r="I32" s="240">
        <v>25</v>
      </c>
      <c r="J32" s="209"/>
      <c r="K32" s="291">
        <f>H32-A32</f>
        <v>-3</v>
      </c>
      <c r="L32" s="292">
        <f>SUM(K32/A32*100)</f>
        <v>-0.77319587628865982</v>
      </c>
      <c r="M32" s="332">
        <f>SUM(A32+P32-S32-U32-X32)</f>
        <v>384</v>
      </c>
      <c r="N32" s="323">
        <f>SUM(H32-M32)</f>
        <v>1</v>
      </c>
      <c r="O32" s="210"/>
      <c r="P32" s="246">
        <v>12</v>
      </c>
      <c r="Q32" s="246">
        <v>3</v>
      </c>
      <c r="R32" s="247"/>
      <c r="S32" s="248">
        <v>6</v>
      </c>
      <c r="T32" s="293" t="s">
        <v>75</v>
      </c>
      <c r="U32" s="249">
        <v>10</v>
      </c>
      <c r="V32" s="293" t="s">
        <v>75</v>
      </c>
      <c r="W32" s="250"/>
      <c r="X32" s="251">
        <v>0</v>
      </c>
      <c r="Y32" s="210"/>
      <c r="Z32" s="252">
        <v>72</v>
      </c>
      <c r="AA32" s="240">
        <v>15</v>
      </c>
      <c r="AB32" s="209"/>
      <c r="AC32" s="253">
        <v>50</v>
      </c>
      <c r="AD32" s="246">
        <v>6</v>
      </c>
      <c r="AE32" s="254">
        <v>66</v>
      </c>
      <c r="AF32" s="43"/>
    </row>
    <row r="33" spans="1:32" ht="21.75" customHeight="1" x14ac:dyDescent="0.2">
      <c r="A33" s="305">
        <v>376</v>
      </c>
      <c r="B33" s="301">
        <v>12</v>
      </c>
      <c r="C33" s="21"/>
      <c r="D33" s="88" t="s">
        <v>37</v>
      </c>
      <c r="E33" s="313">
        <v>15</v>
      </c>
      <c r="F33" s="127">
        <v>15</v>
      </c>
      <c r="G33" s="22"/>
      <c r="H33" s="42">
        <v>360</v>
      </c>
      <c r="I33" s="59">
        <v>12</v>
      </c>
      <c r="J33" s="43"/>
      <c r="K33" s="75">
        <f>H33-A33</f>
        <v>-16</v>
      </c>
      <c r="L33" s="76">
        <f>SUM(K33/A33*100)</f>
        <v>-4.2553191489361701</v>
      </c>
      <c r="M33" s="333">
        <f>SUM(A33+P33-S33-U33-X33)</f>
        <v>360</v>
      </c>
      <c r="N33" s="325">
        <f>SUM(H33-M33)</f>
        <v>0</v>
      </c>
      <c r="O33" s="28"/>
      <c r="P33" s="7">
        <v>9</v>
      </c>
      <c r="Q33" s="7">
        <v>0</v>
      </c>
      <c r="R33" s="113"/>
      <c r="S33" s="40">
        <v>19</v>
      </c>
      <c r="T33" s="132" t="s">
        <v>75</v>
      </c>
      <c r="U33" s="41">
        <v>6</v>
      </c>
      <c r="V33" s="132" t="s">
        <v>75</v>
      </c>
      <c r="W33" s="118"/>
      <c r="X33" s="39">
        <v>0</v>
      </c>
      <c r="Y33" s="28"/>
      <c r="Z33" s="255">
        <v>73</v>
      </c>
      <c r="AA33" s="59">
        <v>16</v>
      </c>
      <c r="AB33" s="43"/>
      <c r="AC33" s="98">
        <v>65</v>
      </c>
      <c r="AD33" s="7">
        <v>17</v>
      </c>
      <c r="AE33" s="226">
        <v>71</v>
      </c>
      <c r="AF33" s="43"/>
    </row>
    <row r="34" spans="1:32" ht="21.75" customHeight="1" x14ac:dyDescent="0.2">
      <c r="A34" s="305">
        <v>88</v>
      </c>
      <c r="B34" s="301">
        <v>8</v>
      </c>
      <c r="C34" s="21"/>
      <c r="D34" s="88" t="s">
        <v>38</v>
      </c>
      <c r="E34" s="313">
        <v>5</v>
      </c>
      <c r="F34" s="127">
        <v>4</v>
      </c>
      <c r="G34" s="22"/>
      <c r="H34" s="42">
        <v>77</v>
      </c>
      <c r="I34" s="59">
        <v>8</v>
      </c>
      <c r="J34" s="43"/>
      <c r="K34" s="75">
        <f>H34-A34</f>
        <v>-11</v>
      </c>
      <c r="L34" s="76">
        <f>SUM(K34/A34*100)</f>
        <v>-12.5</v>
      </c>
      <c r="M34" s="333">
        <f>SUM(A34+P34-S34-U34-X34)</f>
        <v>77</v>
      </c>
      <c r="N34" s="325">
        <f>SUM(H34-M34)</f>
        <v>0</v>
      </c>
      <c r="O34" s="28"/>
      <c r="P34" s="7">
        <v>1</v>
      </c>
      <c r="Q34" s="7">
        <v>0</v>
      </c>
      <c r="R34" s="113"/>
      <c r="S34" s="40">
        <v>11</v>
      </c>
      <c r="T34" s="132" t="s">
        <v>75</v>
      </c>
      <c r="U34" s="41">
        <v>1</v>
      </c>
      <c r="V34" s="132" t="s">
        <v>75</v>
      </c>
      <c r="W34" s="118"/>
      <c r="X34" s="39">
        <v>0</v>
      </c>
      <c r="Y34" s="28"/>
      <c r="Z34" s="255">
        <v>75</v>
      </c>
      <c r="AA34" s="59">
        <v>19</v>
      </c>
      <c r="AB34" s="43"/>
      <c r="AC34" s="130">
        <v>78</v>
      </c>
      <c r="AD34" s="7">
        <v>11</v>
      </c>
      <c r="AE34" s="226">
        <v>80</v>
      </c>
      <c r="AF34" s="43"/>
    </row>
    <row r="35" spans="1:32" ht="21.75" customHeight="1" x14ac:dyDescent="0.2">
      <c r="A35" s="305">
        <v>15</v>
      </c>
      <c r="B35" s="301">
        <v>0</v>
      </c>
      <c r="C35" s="21"/>
      <c r="D35" s="88" t="s">
        <v>59</v>
      </c>
      <c r="E35" s="313">
        <v>1</v>
      </c>
      <c r="F35" s="127">
        <v>1</v>
      </c>
      <c r="G35" s="22"/>
      <c r="H35" s="42">
        <v>12</v>
      </c>
      <c r="I35" s="59">
        <v>0</v>
      </c>
      <c r="J35" s="43"/>
      <c r="K35" s="75">
        <f>H35-A35</f>
        <v>-3</v>
      </c>
      <c r="L35" s="76">
        <f>SUM(K35/A35*100)</f>
        <v>-20</v>
      </c>
      <c r="M35" s="333">
        <f>SUM(A35+P35-S35-U35-X35)</f>
        <v>13</v>
      </c>
      <c r="N35" s="325">
        <v>0</v>
      </c>
      <c r="O35" s="28"/>
      <c r="P35" s="7">
        <v>0</v>
      </c>
      <c r="Q35" s="7">
        <v>0</v>
      </c>
      <c r="R35" s="113"/>
      <c r="S35" s="40">
        <v>2</v>
      </c>
      <c r="T35" s="132" t="s">
        <v>75</v>
      </c>
      <c r="U35" s="41">
        <v>0</v>
      </c>
      <c r="V35" s="132" t="s">
        <v>75</v>
      </c>
      <c r="W35" s="118"/>
      <c r="X35" s="39">
        <v>0</v>
      </c>
      <c r="Y35" s="28"/>
      <c r="Z35" s="68">
        <v>78</v>
      </c>
      <c r="AA35" s="59">
        <v>6</v>
      </c>
      <c r="AB35" s="43"/>
      <c r="AC35" s="130">
        <v>0</v>
      </c>
      <c r="AD35" s="132">
        <v>9</v>
      </c>
      <c r="AE35" s="256">
        <v>68</v>
      </c>
      <c r="AF35" s="43"/>
    </row>
    <row r="36" spans="1:32" s="11" customFormat="1" ht="21.75" customHeight="1" thickBot="1" x14ac:dyDescent="0.25">
      <c r="A36" s="261">
        <f>SUM(A32:A35)</f>
        <v>867</v>
      </c>
      <c r="B36" s="258">
        <f>SUM(B32:B35)</f>
        <v>45</v>
      </c>
      <c r="C36" s="232"/>
      <c r="D36" s="259" t="s">
        <v>56</v>
      </c>
      <c r="E36" s="260">
        <f>SUM(E32:E35)</f>
        <v>34</v>
      </c>
      <c r="F36" s="260">
        <f>SUM(F32:F35)</f>
        <v>33</v>
      </c>
      <c r="G36" s="234"/>
      <c r="H36" s="261">
        <f>SUM(H32:H35)</f>
        <v>834</v>
      </c>
      <c r="I36" s="258">
        <f>SUM(I32:I35)</f>
        <v>45</v>
      </c>
      <c r="J36" s="235"/>
      <c r="K36" s="363">
        <f>SUM(K32:K35)</f>
        <v>-33</v>
      </c>
      <c r="L36" s="364">
        <f>SUM(K36/A36*100)</f>
        <v>-3.8062283737024223</v>
      </c>
      <c r="M36" s="334">
        <f>SUM(M32:M35)</f>
        <v>834</v>
      </c>
      <c r="N36" s="335">
        <f>SUM(H36-M36)</f>
        <v>0</v>
      </c>
      <c r="O36" s="236"/>
      <c r="P36" s="264">
        <f>SUM(P32:P35)</f>
        <v>22</v>
      </c>
      <c r="Q36" s="264">
        <f>SUM(Q32:Q35)</f>
        <v>3</v>
      </c>
      <c r="R36" s="265"/>
      <c r="S36" s="264">
        <f>SUM(S32:S35)</f>
        <v>38</v>
      </c>
      <c r="T36" s="264">
        <f>SUM(T32:T35)</f>
        <v>0</v>
      </c>
      <c r="U36" s="264">
        <f>SUM(U32:U35)</f>
        <v>17</v>
      </c>
      <c r="V36" s="264">
        <f>SUM(V32:V35)</f>
        <v>0</v>
      </c>
      <c r="W36" s="265"/>
      <c r="X36" s="258">
        <f>SUM(X32:X35)</f>
        <v>0</v>
      </c>
      <c r="Y36" s="236"/>
      <c r="Z36" s="266">
        <v>72</v>
      </c>
      <c r="AA36" s="267">
        <v>16</v>
      </c>
      <c r="AB36" s="235"/>
      <c r="AC36" s="266">
        <f>SUM(AC32,AC33,AC34)/3</f>
        <v>64.333333333333329</v>
      </c>
      <c r="AD36" s="268">
        <v>13</v>
      </c>
      <c r="AE36" s="269">
        <v>73</v>
      </c>
      <c r="AF36" s="56"/>
    </row>
    <row r="37" spans="1:32" s="11" customFormat="1" ht="20.25" customHeight="1" thickBot="1" x14ac:dyDescent="0.25">
      <c r="A37" s="71"/>
      <c r="B37" s="65"/>
      <c r="C37" s="72"/>
      <c r="D37" s="73"/>
      <c r="E37" s="123"/>
      <c r="F37" s="123"/>
      <c r="G37" s="73"/>
      <c r="H37" s="71"/>
      <c r="I37" s="65"/>
      <c r="J37" s="65"/>
      <c r="K37" s="62"/>
      <c r="L37" s="63"/>
      <c r="M37" s="328"/>
      <c r="N37" s="328"/>
      <c r="O37" s="74"/>
      <c r="P37" s="64"/>
      <c r="Q37" s="64"/>
      <c r="R37" s="114"/>
      <c r="S37" s="65"/>
      <c r="T37" s="64"/>
      <c r="U37" s="66"/>
      <c r="V37" s="64"/>
      <c r="W37" s="114"/>
      <c r="X37" s="64"/>
      <c r="Y37" s="74"/>
      <c r="Z37" s="65"/>
      <c r="AA37" s="63"/>
      <c r="AB37" s="65"/>
      <c r="AC37" s="64"/>
      <c r="AD37" s="64"/>
      <c r="AE37" s="64"/>
      <c r="AF37" s="65"/>
    </row>
    <row r="38" spans="1:32" ht="32.25" customHeight="1" x14ac:dyDescent="0.2">
      <c r="A38" s="306">
        <v>95</v>
      </c>
      <c r="B38" s="307">
        <v>2</v>
      </c>
      <c r="C38" s="203"/>
      <c r="D38" s="204" t="s">
        <v>69</v>
      </c>
      <c r="E38" s="316">
        <v>3</v>
      </c>
      <c r="F38" s="205">
        <v>3</v>
      </c>
      <c r="G38" s="206"/>
      <c r="H38" s="207">
        <v>95</v>
      </c>
      <c r="I38" s="208">
        <v>2</v>
      </c>
      <c r="J38" s="209"/>
      <c r="K38" s="287">
        <f>H38-A38</f>
        <v>0</v>
      </c>
      <c r="L38" s="288">
        <f>SUM(K38/A38*100)</f>
        <v>0</v>
      </c>
      <c r="M38" s="336">
        <f>SUM(A38+P38-S38-U38-X38)</f>
        <v>95</v>
      </c>
      <c r="N38" s="337">
        <f>SUM(H38-M38)</f>
        <v>0</v>
      </c>
      <c r="O38" s="210"/>
      <c r="P38" s="211">
        <v>0</v>
      </c>
      <c r="Q38" s="212">
        <v>0</v>
      </c>
      <c r="R38" s="213"/>
      <c r="S38" s="214">
        <v>0</v>
      </c>
      <c r="T38" s="220" t="s">
        <v>75</v>
      </c>
      <c r="U38" s="215">
        <v>0</v>
      </c>
      <c r="V38" s="220" t="s">
        <v>75</v>
      </c>
      <c r="W38" s="216"/>
      <c r="X38" s="217">
        <v>0</v>
      </c>
      <c r="Y38" s="210"/>
      <c r="Z38" s="218">
        <v>51</v>
      </c>
      <c r="AA38" s="208">
        <v>4</v>
      </c>
      <c r="AB38" s="209"/>
      <c r="AC38" s="219" t="s">
        <v>75</v>
      </c>
      <c r="AD38" s="220" t="s">
        <v>75</v>
      </c>
      <c r="AE38" s="221" t="s">
        <v>75</v>
      </c>
      <c r="AF38" s="43"/>
    </row>
    <row r="39" spans="1:32" s="11" customFormat="1" ht="4.5" customHeight="1" x14ac:dyDescent="0.2">
      <c r="A39" s="71"/>
      <c r="B39" s="65"/>
      <c r="C39" s="72"/>
      <c r="D39" s="73"/>
      <c r="E39" s="123" t="s">
        <v>0</v>
      </c>
      <c r="F39" s="123" t="s">
        <v>0</v>
      </c>
      <c r="G39" s="73"/>
      <c r="H39" s="71"/>
      <c r="I39" s="65"/>
      <c r="J39" s="65"/>
      <c r="K39" s="62"/>
      <c r="L39" s="63"/>
      <c r="M39" s="328"/>
      <c r="N39" s="328"/>
      <c r="O39" s="74"/>
      <c r="P39" s="64"/>
      <c r="Q39" s="64"/>
      <c r="R39" s="114"/>
      <c r="S39" s="65"/>
      <c r="T39" s="64"/>
      <c r="U39" s="66"/>
      <c r="V39" s="64"/>
      <c r="W39" s="114"/>
      <c r="X39" s="64"/>
      <c r="Y39" s="74"/>
      <c r="Z39" s="65"/>
      <c r="AA39" s="63"/>
      <c r="AB39" s="65"/>
      <c r="AC39" s="64"/>
      <c r="AD39" s="64"/>
      <c r="AE39" s="222"/>
      <c r="AF39" s="65"/>
    </row>
    <row r="40" spans="1:32" ht="32.25" customHeight="1" x14ac:dyDescent="0.2">
      <c r="A40" s="303">
        <v>25</v>
      </c>
      <c r="B40" s="304">
        <v>0</v>
      </c>
      <c r="C40" s="21"/>
      <c r="D40" s="83" t="s">
        <v>70</v>
      </c>
      <c r="E40" s="315">
        <v>1</v>
      </c>
      <c r="F40" s="128">
        <v>1</v>
      </c>
      <c r="G40" s="22"/>
      <c r="H40" s="50">
        <v>26</v>
      </c>
      <c r="I40" s="69">
        <v>0</v>
      </c>
      <c r="J40" s="43"/>
      <c r="K40" s="179">
        <f>H40-A40</f>
        <v>1</v>
      </c>
      <c r="L40" s="180">
        <f>SUM(K40/A40*100)</f>
        <v>4</v>
      </c>
      <c r="M40" s="329">
        <f>SUM(A40+P40-S40-U40-X40)</f>
        <v>26</v>
      </c>
      <c r="N40" s="330">
        <f>SUM(H40-M40)</f>
        <v>0</v>
      </c>
      <c r="O40" s="28"/>
      <c r="P40" s="51">
        <v>1</v>
      </c>
      <c r="Q40" s="52">
        <v>0</v>
      </c>
      <c r="R40" s="115"/>
      <c r="S40" s="53">
        <v>0</v>
      </c>
      <c r="T40" s="133" t="s">
        <v>75</v>
      </c>
      <c r="U40" s="54">
        <v>0</v>
      </c>
      <c r="V40" s="133" t="s">
        <v>75</v>
      </c>
      <c r="W40" s="116"/>
      <c r="X40" s="55">
        <v>0</v>
      </c>
      <c r="Y40" s="28"/>
      <c r="Z40" s="86">
        <v>48</v>
      </c>
      <c r="AA40" s="69">
        <v>5</v>
      </c>
      <c r="AB40" s="43"/>
      <c r="AC40" s="99">
        <v>49</v>
      </c>
      <c r="AD40" s="133" t="s">
        <v>75</v>
      </c>
      <c r="AE40" s="223" t="s">
        <v>75</v>
      </c>
      <c r="AF40" s="43"/>
    </row>
    <row r="41" spans="1:32" s="11" customFormat="1" ht="4.5" customHeight="1" x14ac:dyDescent="0.2">
      <c r="A41" s="71"/>
      <c r="B41" s="65"/>
      <c r="C41" s="72"/>
      <c r="D41" s="73"/>
      <c r="E41" s="123"/>
      <c r="F41" s="123"/>
      <c r="G41" s="73"/>
      <c r="H41" s="71"/>
      <c r="I41" s="65"/>
      <c r="J41" s="65"/>
      <c r="K41" s="62"/>
      <c r="L41" s="63"/>
      <c r="M41" s="328"/>
      <c r="N41" s="328"/>
      <c r="O41" s="74"/>
      <c r="P41" s="64"/>
      <c r="Q41" s="64"/>
      <c r="R41" s="114"/>
      <c r="S41" s="65"/>
      <c r="T41" s="64"/>
      <c r="U41" s="66"/>
      <c r="V41" s="64"/>
      <c r="W41" s="114"/>
      <c r="X41" s="64"/>
      <c r="Y41" s="74"/>
      <c r="Z41" s="65"/>
      <c r="AA41" s="63"/>
      <c r="AB41" s="65"/>
      <c r="AC41" s="64"/>
      <c r="AD41" s="64"/>
      <c r="AE41" s="222"/>
      <c r="AF41" s="65"/>
    </row>
    <row r="42" spans="1:32" ht="21.75" customHeight="1" x14ac:dyDescent="0.2">
      <c r="A42" s="308">
        <v>269</v>
      </c>
      <c r="B42" s="309">
        <v>13</v>
      </c>
      <c r="C42" s="21"/>
      <c r="D42" s="87" t="s">
        <v>39</v>
      </c>
      <c r="E42" s="317">
        <v>10</v>
      </c>
      <c r="F42" s="126">
        <v>10</v>
      </c>
      <c r="G42" s="22"/>
      <c r="H42" s="57">
        <v>275</v>
      </c>
      <c r="I42" s="58">
        <v>14</v>
      </c>
      <c r="J42" s="43"/>
      <c r="K42" s="138">
        <f>H42-A42</f>
        <v>6</v>
      </c>
      <c r="L42" s="139">
        <f>SUM(K42/A42*100)</f>
        <v>2.2304832713754648</v>
      </c>
      <c r="M42" s="338">
        <f>SUM(A42+P42-S42-U42-X42)</f>
        <v>275</v>
      </c>
      <c r="N42" s="339">
        <f>SUM(H42-M42)</f>
        <v>0</v>
      </c>
      <c r="O42" s="28"/>
      <c r="P42" s="77">
        <v>16</v>
      </c>
      <c r="Q42" s="78">
        <v>1</v>
      </c>
      <c r="R42" s="112"/>
      <c r="S42" s="81">
        <v>8</v>
      </c>
      <c r="T42" s="134" t="s">
        <v>75</v>
      </c>
      <c r="U42" s="82">
        <v>1</v>
      </c>
      <c r="V42" s="134" t="s">
        <v>75</v>
      </c>
      <c r="W42" s="117"/>
      <c r="X42" s="79">
        <v>1</v>
      </c>
      <c r="Y42" s="28"/>
      <c r="Z42" s="67">
        <v>61</v>
      </c>
      <c r="AA42" s="58">
        <v>7</v>
      </c>
      <c r="AB42" s="43"/>
      <c r="AC42" s="97">
        <v>51</v>
      </c>
      <c r="AD42" s="134">
        <v>4</v>
      </c>
      <c r="AE42" s="225">
        <v>40</v>
      </c>
      <c r="AF42" s="43"/>
    </row>
    <row r="43" spans="1:32" ht="21.75" customHeight="1" x14ac:dyDescent="0.2">
      <c r="A43" s="305">
        <v>112</v>
      </c>
      <c r="B43" s="301">
        <v>5</v>
      </c>
      <c r="C43" s="21"/>
      <c r="D43" s="88" t="s">
        <v>40</v>
      </c>
      <c r="E43" s="313">
        <v>5</v>
      </c>
      <c r="F43" s="127">
        <v>5</v>
      </c>
      <c r="G43" s="22"/>
      <c r="H43" s="42">
        <v>106</v>
      </c>
      <c r="I43" s="59">
        <v>5</v>
      </c>
      <c r="J43" s="43"/>
      <c r="K43" s="75">
        <f>H43-A43</f>
        <v>-6</v>
      </c>
      <c r="L43" s="76">
        <f>SUM(K43/A43*100)</f>
        <v>-5.3571428571428568</v>
      </c>
      <c r="M43" s="333">
        <f>SUM(A43+P43-S43-U43-X43)</f>
        <v>108</v>
      </c>
      <c r="N43" s="325">
        <f>SUM(H43-M43)</f>
        <v>-2</v>
      </c>
      <c r="O43" s="28"/>
      <c r="P43" s="36">
        <v>3</v>
      </c>
      <c r="Q43" s="7">
        <v>0</v>
      </c>
      <c r="R43" s="113"/>
      <c r="S43" s="40">
        <v>3</v>
      </c>
      <c r="T43" s="132" t="s">
        <v>75</v>
      </c>
      <c r="U43" s="41">
        <v>0</v>
      </c>
      <c r="V43" s="132" t="s">
        <v>75</v>
      </c>
      <c r="W43" s="118"/>
      <c r="X43" s="39">
        <v>4</v>
      </c>
      <c r="Y43" s="28"/>
      <c r="Z43" s="68">
        <v>55</v>
      </c>
      <c r="AA43" s="59">
        <v>4</v>
      </c>
      <c r="AB43" s="43"/>
      <c r="AC43" s="130">
        <v>55</v>
      </c>
      <c r="AD43" s="7">
        <v>3</v>
      </c>
      <c r="AE43" s="226">
        <v>41</v>
      </c>
      <c r="AF43" s="43"/>
    </row>
    <row r="44" spans="1:32" s="161" customFormat="1" ht="21.75" customHeight="1" x14ac:dyDescent="0.2">
      <c r="A44" s="60">
        <f>SUM(A42:A43)</f>
        <v>381</v>
      </c>
      <c r="B44" s="61">
        <f>SUM(B42:B43)</f>
        <v>18</v>
      </c>
      <c r="C44" s="145"/>
      <c r="D44" s="146" t="s">
        <v>41</v>
      </c>
      <c r="E44" s="80">
        <f>SUM(E42:E43)</f>
        <v>15</v>
      </c>
      <c r="F44" s="147">
        <f>SUM(F42:F43)</f>
        <v>15</v>
      </c>
      <c r="G44" s="148"/>
      <c r="H44" s="143">
        <f>SUM(H42:H43)</f>
        <v>381</v>
      </c>
      <c r="I44" s="144">
        <f>SUM(I42:I43)</f>
        <v>19</v>
      </c>
      <c r="J44" s="149"/>
      <c r="K44" s="150">
        <f>SUM(K42:K43)</f>
        <v>0</v>
      </c>
      <c r="L44" s="365">
        <f>SUM(L42:L43)</f>
        <v>-3.126659585767392</v>
      </c>
      <c r="M44" s="340">
        <f>SUM(A44+P44-S44-U44-X44)</f>
        <v>383</v>
      </c>
      <c r="N44" s="327">
        <f>SUM(H44-M44)</f>
        <v>-2</v>
      </c>
      <c r="O44" s="152"/>
      <c r="P44" s="153">
        <f>SUM(P42:P43)</f>
        <v>19</v>
      </c>
      <c r="Q44" s="154">
        <f>SUM(Q42:Q43)</f>
        <v>1</v>
      </c>
      <c r="R44" s="155"/>
      <c r="S44" s="156">
        <f>SUM(S42:S43)</f>
        <v>11</v>
      </c>
      <c r="T44" s="154">
        <f>SUM(T42:T43)</f>
        <v>0</v>
      </c>
      <c r="U44" s="157">
        <f>SUM(U42:U43)</f>
        <v>1</v>
      </c>
      <c r="V44" s="154">
        <f>SUM(V42:V43)</f>
        <v>0</v>
      </c>
      <c r="W44" s="158"/>
      <c r="X44" s="147">
        <f>SUM(X42:X43)</f>
        <v>5</v>
      </c>
      <c r="Y44" s="152"/>
      <c r="Z44" s="159" t="s">
        <v>0</v>
      </c>
      <c r="AA44" s="144">
        <f>SUM(AA42:AA43)/2</f>
        <v>5.5</v>
      </c>
      <c r="AB44" s="149"/>
      <c r="AC44" s="153">
        <f>SUM(AC43,AC42)/2</f>
        <v>53</v>
      </c>
      <c r="AD44" s="160">
        <f>SUM(AD43,AD42)/2</f>
        <v>3.5</v>
      </c>
      <c r="AE44" s="227">
        <f>SUM(AE43,AE42)/2</f>
        <v>40.5</v>
      </c>
      <c r="AF44" s="149"/>
    </row>
    <row r="45" spans="1:32" s="11" customFormat="1" ht="4.5" customHeight="1" x14ac:dyDescent="0.2">
      <c r="A45" s="71"/>
      <c r="B45" s="65"/>
      <c r="C45" s="72"/>
      <c r="D45" s="73"/>
      <c r="E45" s="123" t="s">
        <v>0</v>
      </c>
      <c r="F45" s="123" t="s">
        <v>0</v>
      </c>
      <c r="G45" s="73"/>
      <c r="H45" s="71"/>
      <c r="I45" s="65"/>
      <c r="J45" s="65"/>
      <c r="K45" s="62"/>
      <c r="L45" s="63"/>
      <c r="M45" s="328"/>
      <c r="N45" s="328"/>
      <c r="O45" s="74"/>
      <c r="P45" s="64"/>
      <c r="Q45" s="64"/>
      <c r="R45" s="114"/>
      <c r="S45" s="65"/>
      <c r="T45" s="64"/>
      <c r="U45" s="66"/>
      <c r="V45" s="64"/>
      <c r="W45" s="114"/>
      <c r="X45" s="64"/>
      <c r="Y45" s="74"/>
      <c r="Z45" s="65"/>
      <c r="AA45" s="63"/>
      <c r="AB45" s="65"/>
      <c r="AC45" s="64"/>
      <c r="AD45" s="64"/>
      <c r="AE45" s="222"/>
      <c r="AF45" s="65"/>
    </row>
    <row r="46" spans="1:32" s="176" customFormat="1" ht="27.75" customHeight="1" x14ac:dyDescent="0.2">
      <c r="A46" s="303">
        <v>163</v>
      </c>
      <c r="B46" s="304">
        <v>34</v>
      </c>
      <c r="C46" s="164"/>
      <c r="D46" s="178" t="s">
        <v>65</v>
      </c>
      <c r="E46" s="315">
        <v>6</v>
      </c>
      <c r="F46" s="128">
        <v>6</v>
      </c>
      <c r="G46" s="22"/>
      <c r="H46" s="162">
        <v>157</v>
      </c>
      <c r="I46" s="163">
        <v>35</v>
      </c>
      <c r="J46" s="165"/>
      <c r="K46" s="84">
        <f>H46-A46</f>
        <v>-6</v>
      </c>
      <c r="L46" s="85">
        <f>SUM(K46/A46*100)</f>
        <v>-3.6809815950920246</v>
      </c>
      <c r="M46" s="329">
        <f>SUM(A46+P46-S46-U46-X46)</f>
        <v>159</v>
      </c>
      <c r="N46" s="330">
        <f>SUM(H46-M46)</f>
        <v>-2</v>
      </c>
      <c r="O46" s="166"/>
      <c r="P46" s="167">
        <v>6</v>
      </c>
      <c r="Q46" s="168">
        <v>0</v>
      </c>
      <c r="R46" s="169"/>
      <c r="S46" s="170">
        <v>5</v>
      </c>
      <c r="T46" s="175" t="s">
        <v>75</v>
      </c>
      <c r="U46" s="171">
        <v>5</v>
      </c>
      <c r="V46" s="175" t="s">
        <v>75</v>
      </c>
      <c r="W46" s="172"/>
      <c r="X46" s="128">
        <v>0</v>
      </c>
      <c r="Y46" s="166"/>
      <c r="Z46" s="173">
        <v>64</v>
      </c>
      <c r="AA46" s="163">
        <v>14</v>
      </c>
      <c r="AB46" s="165"/>
      <c r="AC46" s="174">
        <v>47</v>
      </c>
      <c r="AD46" s="168">
        <v>6</v>
      </c>
      <c r="AE46" s="229">
        <v>47</v>
      </c>
      <c r="AF46" s="165"/>
    </row>
    <row r="47" spans="1:32" s="11" customFormat="1" ht="4.5" customHeight="1" x14ac:dyDescent="0.2">
      <c r="A47" s="71" t="s">
        <v>0</v>
      </c>
      <c r="B47" s="65"/>
      <c r="C47" s="72"/>
      <c r="D47" s="73"/>
      <c r="E47" s="123"/>
      <c r="F47" s="123"/>
      <c r="G47" s="73"/>
      <c r="H47" s="71" t="s">
        <v>0</v>
      </c>
      <c r="I47" s="65"/>
      <c r="J47" s="65"/>
      <c r="K47" s="62"/>
      <c r="L47" s="63"/>
      <c r="M47" s="328"/>
      <c r="N47" s="328"/>
      <c r="O47" s="74"/>
      <c r="P47" s="64"/>
      <c r="Q47" s="64"/>
      <c r="R47" s="114"/>
      <c r="S47" s="65"/>
      <c r="T47" s="64"/>
      <c r="U47" s="66"/>
      <c r="V47" s="64"/>
      <c r="W47" s="114"/>
      <c r="X47" s="64"/>
      <c r="Y47" s="74"/>
      <c r="Z47" s="65"/>
      <c r="AA47" s="63"/>
      <c r="AB47" s="65"/>
      <c r="AC47" s="64"/>
      <c r="AD47" s="64"/>
      <c r="AE47" s="222"/>
      <c r="AF47" s="65"/>
    </row>
    <row r="48" spans="1:32" s="176" customFormat="1" ht="27.75" customHeight="1" x14ac:dyDescent="0.2">
      <c r="A48" s="303">
        <v>115</v>
      </c>
      <c r="B48" s="304">
        <v>1</v>
      </c>
      <c r="C48" s="164"/>
      <c r="D48" s="83" t="s">
        <v>63</v>
      </c>
      <c r="E48" s="315">
        <v>4</v>
      </c>
      <c r="F48" s="128">
        <v>4</v>
      </c>
      <c r="G48" s="22"/>
      <c r="H48" s="162">
        <v>114</v>
      </c>
      <c r="I48" s="163">
        <v>1</v>
      </c>
      <c r="J48" s="165"/>
      <c r="K48" s="84">
        <f>H48-A48</f>
        <v>-1</v>
      </c>
      <c r="L48" s="85">
        <f>SUM(K48/A48*100)</f>
        <v>-0.86956521739130432</v>
      </c>
      <c r="M48" s="329">
        <f>SUM(A48+P48-S48-U48-X48)</f>
        <v>114</v>
      </c>
      <c r="N48" s="330">
        <f>SUM(H48-M48)</f>
        <v>0</v>
      </c>
      <c r="O48" s="166"/>
      <c r="P48" s="167">
        <v>0</v>
      </c>
      <c r="Q48" s="168">
        <v>0</v>
      </c>
      <c r="R48" s="169"/>
      <c r="S48" s="170">
        <v>0</v>
      </c>
      <c r="T48" s="175" t="s">
        <v>75</v>
      </c>
      <c r="U48" s="171">
        <v>1</v>
      </c>
      <c r="V48" s="175" t="s">
        <v>75</v>
      </c>
      <c r="W48" s="172"/>
      <c r="X48" s="128">
        <v>0</v>
      </c>
      <c r="Y48" s="166"/>
      <c r="Z48" s="173">
        <v>63</v>
      </c>
      <c r="AA48" s="163">
        <v>15</v>
      </c>
      <c r="AB48" s="165"/>
      <c r="AC48" s="174" t="s">
        <v>75</v>
      </c>
      <c r="AD48" s="175" t="s">
        <v>75</v>
      </c>
      <c r="AE48" s="228" t="s">
        <v>75</v>
      </c>
      <c r="AF48" s="165"/>
    </row>
    <row r="49" spans="1:32" s="11" customFormat="1" ht="4.5" customHeight="1" x14ac:dyDescent="0.2">
      <c r="A49" s="71"/>
      <c r="B49" s="65"/>
      <c r="C49" s="72"/>
      <c r="D49" s="73"/>
      <c r="E49" s="123"/>
      <c r="F49" s="123"/>
      <c r="G49" s="73"/>
      <c r="H49" s="71"/>
      <c r="I49" s="65"/>
      <c r="J49" s="65"/>
      <c r="K49" s="62"/>
      <c r="L49" s="63"/>
      <c r="M49" s="328"/>
      <c r="N49" s="328"/>
      <c r="O49" s="74"/>
      <c r="P49" s="64"/>
      <c r="Q49" s="64"/>
      <c r="R49" s="114"/>
      <c r="S49" s="65"/>
      <c r="T49" s="64"/>
      <c r="U49" s="66"/>
      <c r="V49" s="64"/>
      <c r="W49" s="114"/>
      <c r="X49" s="64"/>
      <c r="Y49" s="74"/>
      <c r="Z49" s="65"/>
      <c r="AA49" s="63"/>
      <c r="AB49" s="65"/>
      <c r="AC49" s="64"/>
      <c r="AD49" s="64"/>
      <c r="AE49" s="222"/>
      <c r="AF49" s="65"/>
    </row>
    <row r="50" spans="1:32" s="11" customFormat="1" ht="21.75" customHeight="1" thickBot="1" x14ac:dyDescent="0.25">
      <c r="A50" s="231">
        <f>SUM(A38,A40,A44,A46,A48)</f>
        <v>779</v>
      </c>
      <c r="B50" s="231">
        <f>SUM(B38,B40,B44,B46,B48)</f>
        <v>55</v>
      </c>
      <c r="C50" s="232"/>
      <c r="D50" s="233" t="s">
        <v>71</v>
      </c>
      <c r="E50" s="231">
        <f>SUM(E38,E40,E44,E46,E48)</f>
        <v>29</v>
      </c>
      <c r="F50" s="231">
        <f>SUM(F38,F40,F44,F46,F48)</f>
        <v>29</v>
      </c>
      <c r="G50" s="234"/>
      <c r="H50" s="231">
        <f>SUM(H38,H40,H44,H46,H48)</f>
        <v>773</v>
      </c>
      <c r="I50" s="231">
        <f>SUM(I38,I40,I44,I46,I48)</f>
        <v>57</v>
      </c>
      <c r="J50" s="235"/>
      <c r="K50" s="366">
        <f>SUM(K38,K40,K42,K43,K46,K48)</f>
        <v>-6</v>
      </c>
      <c r="L50" s="366">
        <f>SUM(L38,L40,L44,L46,L48)</f>
        <v>-3.6772063982507208</v>
      </c>
      <c r="M50" s="341">
        <f>SUM(M38,M40,M44,M46,M48)</f>
        <v>777</v>
      </c>
      <c r="N50" s="341">
        <f>SUM(N38,N40,N44,N46,N48)</f>
        <v>-4</v>
      </c>
      <c r="O50" s="236"/>
      <c r="P50" s="239">
        <f>SUM(P38,P40,P44,P46,P48)</f>
        <v>26</v>
      </c>
      <c r="Q50" s="239">
        <f>SUM(Q38,Q40,Q44,Q46,Q48)</f>
        <v>1</v>
      </c>
      <c r="R50" s="237"/>
      <c r="S50" s="239">
        <f>SUM(S38,S40,S44,S46,S48)</f>
        <v>16</v>
      </c>
      <c r="T50" s="239">
        <f t="shared" ref="T50:V50" si="4">SUM(T38,T40,T44,T46,T48)</f>
        <v>0</v>
      </c>
      <c r="U50" s="239">
        <f t="shared" si="4"/>
        <v>7</v>
      </c>
      <c r="V50" s="239">
        <f t="shared" si="4"/>
        <v>0</v>
      </c>
      <c r="W50" s="238"/>
      <c r="X50" s="231">
        <f>SUM(X38,X40,X44,X46,X48)</f>
        <v>5</v>
      </c>
      <c r="Y50" s="236"/>
      <c r="Z50" s="239">
        <v>60</v>
      </c>
      <c r="AA50" s="282">
        <v>9</v>
      </c>
      <c r="AB50" s="235"/>
      <c r="AC50" s="239">
        <f>SUM(AC40,AC42,AC43,AC46)/4</f>
        <v>50.5</v>
      </c>
      <c r="AD50" s="284">
        <v>5</v>
      </c>
      <c r="AE50" s="283">
        <v>42</v>
      </c>
      <c r="AF50" s="56"/>
    </row>
    <row r="51" spans="1:32" s="11" customFormat="1" ht="26.25" customHeight="1" thickBot="1" x14ac:dyDescent="0.25">
      <c r="A51" s="71"/>
      <c r="B51" s="65"/>
      <c r="C51" s="72"/>
      <c r="D51" s="73"/>
      <c r="E51" s="123"/>
      <c r="F51" s="123"/>
      <c r="G51" s="73"/>
      <c r="H51" s="71"/>
      <c r="I51" s="65"/>
      <c r="J51" s="65"/>
      <c r="K51" s="62"/>
      <c r="L51" s="63"/>
      <c r="M51" s="328"/>
      <c r="N51" s="328"/>
      <c r="O51" s="74"/>
      <c r="P51" s="64"/>
      <c r="Q51" s="64"/>
      <c r="R51" s="114"/>
      <c r="S51" s="65"/>
      <c r="T51" s="64"/>
      <c r="U51" s="66"/>
      <c r="V51" s="64"/>
      <c r="W51" s="114"/>
      <c r="X51" s="64"/>
      <c r="Y51" s="74"/>
      <c r="Z51" s="65"/>
      <c r="AA51" s="63"/>
      <c r="AB51" s="65"/>
      <c r="AC51" s="64"/>
      <c r="AD51" s="64"/>
      <c r="AE51" s="64"/>
      <c r="AF51" s="65"/>
    </row>
    <row r="52" spans="1:32" s="102" customFormat="1" ht="22.5" customHeight="1" thickBot="1" x14ac:dyDescent="0.25">
      <c r="A52" s="310">
        <f>SUM(A50,A36,A30)</f>
        <v>7947</v>
      </c>
      <c r="B52" s="311">
        <f>SUM(B50,B36,B30)</f>
        <v>677</v>
      </c>
      <c r="C52" s="104"/>
      <c r="D52" s="106" t="s">
        <v>86</v>
      </c>
      <c r="E52" s="318">
        <f>SUM(E50,E36,E30)</f>
        <v>318</v>
      </c>
      <c r="F52" s="136">
        <f>SUM(F50,F36,F30)</f>
        <v>319</v>
      </c>
      <c r="G52" s="105"/>
      <c r="H52" s="135">
        <f>SUM(H50,H36,H30)</f>
        <v>7710</v>
      </c>
      <c r="I52" s="142">
        <f>SUM(I50,I36,I30)</f>
        <v>672</v>
      </c>
      <c r="J52" s="103"/>
      <c r="K52" s="187">
        <f>SUM(K50,K36,K30)</f>
        <v>-237</v>
      </c>
      <c r="L52" s="188">
        <f>SUM(K52/A52*100)</f>
        <v>-2.982257455643639</v>
      </c>
      <c r="M52" s="342">
        <f>SUM(M50,M36,M30)</f>
        <v>7708</v>
      </c>
      <c r="N52" s="330">
        <f>SUM(N50,N36,N30)</f>
        <v>2</v>
      </c>
      <c r="O52" s="101"/>
      <c r="P52" s="135">
        <f>SUM(P50,P36,P30)</f>
        <v>103</v>
      </c>
      <c r="Q52" s="137">
        <f>SUM(Q50,Q36,Q30)</f>
        <v>29</v>
      </c>
      <c r="R52" s="280"/>
      <c r="S52" s="137">
        <f>SUM(S50,S36,S30)</f>
        <v>200</v>
      </c>
      <c r="T52" s="137">
        <f>SUM(T50,T36,T30)</f>
        <v>0</v>
      </c>
      <c r="U52" s="137">
        <f>SUM(U50,U36,U30)</f>
        <v>125</v>
      </c>
      <c r="V52" s="137">
        <f>SUM(V50,V36,V30)</f>
        <v>0</v>
      </c>
      <c r="W52" s="280"/>
      <c r="X52" s="136">
        <f>SUM(X50,X36,X30)</f>
        <v>17</v>
      </c>
      <c r="Y52" s="101"/>
      <c r="Z52" s="140">
        <v>71</v>
      </c>
      <c r="AA52" s="142">
        <v>20</v>
      </c>
      <c r="AB52" s="281">
        <f>SUM(AB50,AB36,AB30)/3</f>
        <v>0</v>
      </c>
      <c r="AC52" s="140">
        <v>56</v>
      </c>
      <c r="AD52" s="141">
        <v>14</v>
      </c>
      <c r="AE52" s="142">
        <v>65</v>
      </c>
      <c r="AF52" s="100"/>
    </row>
    <row r="53" spans="1:32" s="6" customFormat="1" x14ac:dyDescent="0.2">
      <c r="A53" s="8"/>
      <c r="B53" s="13"/>
      <c r="C53" s="26"/>
      <c r="D53" s="14"/>
      <c r="E53" s="13"/>
      <c r="F53" s="14"/>
      <c r="G53" s="27"/>
      <c r="H53" s="8"/>
      <c r="I53" s="12"/>
      <c r="J53" s="12"/>
      <c r="K53" s="3" t="s">
        <v>30</v>
      </c>
      <c r="L53" s="4" t="s">
        <v>0</v>
      </c>
      <c r="M53" s="185"/>
      <c r="N53" s="185"/>
      <c r="O53" s="29"/>
      <c r="P53" s="10"/>
      <c r="Q53" s="10"/>
      <c r="R53" s="10"/>
      <c r="S53" s="10"/>
      <c r="T53" s="10"/>
      <c r="U53" s="10"/>
      <c r="V53" s="10"/>
      <c r="W53" s="10"/>
      <c r="X53" s="10"/>
      <c r="Y53" s="29"/>
      <c r="Z53" s="8" t="s">
        <v>0</v>
      </c>
      <c r="AA53" s="9" t="s">
        <v>0</v>
      </c>
      <c r="AB53" s="12"/>
      <c r="AC53" s="129" t="s">
        <v>0</v>
      </c>
      <c r="AD53" s="129"/>
      <c r="AE53" s="129"/>
      <c r="AF53" s="12"/>
    </row>
    <row r="54" spans="1:32" s="6" customFormat="1" x14ac:dyDescent="0.2">
      <c r="A54" s="8"/>
      <c r="B54" s="13"/>
      <c r="C54" s="13"/>
      <c r="D54" s="14"/>
      <c r="E54" s="13" t="s">
        <v>0</v>
      </c>
      <c r="F54" s="14"/>
      <c r="G54" s="14"/>
      <c r="H54" s="8"/>
      <c r="I54" s="12"/>
      <c r="J54" s="12"/>
      <c r="K54" s="414" t="s">
        <v>31</v>
      </c>
      <c r="L54" s="414"/>
      <c r="M54" s="185"/>
      <c r="N54" s="185"/>
      <c r="O54" s="29"/>
      <c r="P54" s="10"/>
      <c r="Q54" s="10"/>
      <c r="R54" s="10"/>
      <c r="S54" s="10"/>
      <c r="T54" s="10"/>
      <c r="U54" s="10"/>
      <c r="V54" s="10"/>
      <c r="W54" s="10"/>
      <c r="X54" s="10"/>
      <c r="Y54" s="29"/>
      <c r="Z54" s="49"/>
      <c r="AA54" s="9"/>
      <c r="AB54" s="12"/>
      <c r="AC54" s="186" t="s">
        <v>0</v>
      </c>
      <c r="AD54" s="107"/>
      <c r="AE54" s="107"/>
      <c r="AF54" s="12"/>
    </row>
    <row r="55" spans="1:32" x14ac:dyDescent="0.2">
      <c r="AA55" s="2" t="s">
        <v>0</v>
      </c>
    </row>
  </sheetData>
  <mergeCells count="9">
    <mergeCell ref="K54:L54"/>
    <mergeCell ref="Y2:AF2"/>
    <mergeCell ref="D3:D4"/>
    <mergeCell ref="E3:F3"/>
    <mergeCell ref="H3:I3"/>
    <mergeCell ref="K3:L3"/>
    <mergeCell ref="N3:N4"/>
    <mergeCell ref="P3:X3"/>
    <mergeCell ref="Z3:AE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B67A6-D470-4F46-8536-C23B42A75A29}">
  <dimension ref="A1:AI55"/>
  <sheetViews>
    <sheetView workbookViewId="0">
      <pane xSplit="4" ySplit="4" topLeftCell="Y36" activePane="bottomRight" state="frozen"/>
      <selection pane="topRight" activeCell="E1" sqref="E1"/>
      <selection pane="bottomLeft" activeCell="A5" sqref="A5"/>
      <selection pane="bottomRight" activeCell="Z36" sqref="Z36"/>
    </sheetView>
  </sheetViews>
  <sheetFormatPr defaultRowHeight="12.75" x14ac:dyDescent="0.2"/>
  <cols>
    <col min="1" max="1" width="11.83203125" style="1" customWidth="1"/>
    <col min="2" max="2" width="5.1640625" style="1" customWidth="1"/>
    <col min="3" max="3" width="1.6640625" style="1" customWidth="1"/>
    <col min="4" max="4" width="38.83203125" style="1" customWidth="1"/>
    <col min="5" max="6" width="9.5" style="1" bestFit="1" customWidth="1"/>
    <col min="7" max="7" width="1.83203125" style="1" customWidth="1"/>
    <col min="8" max="8" width="8" style="1" customWidth="1"/>
    <col min="9" max="9" width="8.5" style="1" customWidth="1"/>
    <col min="10" max="10" width="1.6640625" style="1" customWidth="1"/>
    <col min="11" max="11" width="7" style="1" customWidth="1"/>
    <col min="12" max="12" width="7.6640625" style="1" customWidth="1"/>
    <col min="13" max="13" width="14.6640625" style="183" customWidth="1"/>
    <col min="14" max="14" width="15.83203125" style="183" customWidth="1"/>
    <col min="15" max="15" width="3.5" style="1" customWidth="1"/>
    <col min="16" max="24" width="5.5" style="1" customWidth="1"/>
    <col min="25" max="25" width="3.5" style="1" customWidth="1"/>
    <col min="26" max="26" width="12.5" style="1" customWidth="1"/>
    <col min="27" max="27" width="12.6640625" style="1" customWidth="1"/>
    <col min="28" max="28" width="1.5" style="1" customWidth="1"/>
    <col min="29" max="31" width="12.5" style="1" customWidth="1"/>
    <col min="32" max="32" width="1.5" style="1" customWidth="1"/>
    <col min="33" max="16384" width="9.33203125" style="1"/>
  </cols>
  <sheetData>
    <row r="1" spans="1:34" ht="87.75" customHeight="1" x14ac:dyDescent="0.2">
      <c r="A1" s="95"/>
    </row>
    <row r="2" spans="1:34" x14ac:dyDescent="0.2">
      <c r="A2" s="34"/>
      <c r="B2" s="34"/>
      <c r="C2" s="34"/>
      <c r="D2" s="34"/>
      <c r="E2" s="34"/>
      <c r="F2" s="34"/>
      <c r="G2" s="34"/>
      <c r="H2" s="34"/>
      <c r="I2" s="34"/>
      <c r="J2" s="34"/>
      <c r="K2" s="35"/>
      <c r="L2" s="35"/>
      <c r="M2" s="184"/>
      <c r="N2" s="184"/>
      <c r="O2" s="34"/>
      <c r="P2" s="35"/>
      <c r="Q2" s="35"/>
      <c r="R2" s="35"/>
      <c r="S2" s="35"/>
      <c r="T2" s="35"/>
      <c r="U2" s="35"/>
      <c r="V2" s="35"/>
      <c r="W2" s="35"/>
      <c r="X2" s="35"/>
      <c r="Y2" s="415"/>
      <c r="Z2" s="415"/>
      <c r="AA2" s="415"/>
      <c r="AB2" s="415"/>
      <c r="AC2" s="415"/>
      <c r="AD2" s="415"/>
      <c r="AE2" s="415"/>
      <c r="AF2" s="415"/>
    </row>
    <row r="3" spans="1:34" s="6" customFormat="1" ht="37.5" customHeight="1" x14ac:dyDescent="0.2">
      <c r="A3" s="359" t="s">
        <v>80</v>
      </c>
      <c r="B3" s="295"/>
      <c r="C3" s="30"/>
      <c r="D3" s="416" t="s">
        <v>58</v>
      </c>
      <c r="E3" s="418" t="s">
        <v>77</v>
      </c>
      <c r="F3" s="419"/>
      <c r="G3" s="31"/>
      <c r="H3" s="420" t="s">
        <v>83</v>
      </c>
      <c r="I3" s="421"/>
      <c r="J3" s="30"/>
      <c r="K3" s="422" t="s">
        <v>34</v>
      </c>
      <c r="L3" s="423"/>
      <c r="M3" s="319" t="s">
        <v>66</v>
      </c>
      <c r="N3" s="424" t="s">
        <v>67</v>
      </c>
      <c r="O3" s="32"/>
      <c r="P3" s="426" t="s">
        <v>64</v>
      </c>
      <c r="Q3" s="427"/>
      <c r="R3" s="427"/>
      <c r="S3" s="427"/>
      <c r="T3" s="427"/>
      <c r="U3" s="427"/>
      <c r="V3" s="427"/>
      <c r="W3" s="427"/>
      <c r="X3" s="428"/>
      <c r="Y3" s="32"/>
      <c r="Z3" s="429" t="s">
        <v>57</v>
      </c>
      <c r="AA3" s="430"/>
      <c r="AB3" s="431"/>
      <c r="AC3" s="431"/>
      <c r="AD3" s="431"/>
      <c r="AE3" s="431"/>
      <c r="AF3" s="30"/>
    </row>
    <row r="4" spans="1:34" s="6" customFormat="1" ht="38.25" x14ac:dyDescent="0.2">
      <c r="A4" s="296" t="s">
        <v>19</v>
      </c>
      <c r="B4" s="297" t="s">
        <v>42</v>
      </c>
      <c r="C4" s="16"/>
      <c r="D4" s="417"/>
      <c r="E4" s="358" t="s">
        <v>81</v>
      </c>
      <c r="F4" s="358" t="s">
        <v>82</v>
      </c>
      <c r="G4" s="15"/>
      <c r="H4" s="33" t="s">
        <v>20</v>
      </c>
      <c r="I4" s="93" t="s">
        <v>42</v>
      </c>
      <c r="J4" s="17"/>
      <c r="K4" s="124" t="s">
        <v>35</v>
      </c>
      <c r="L4" s="125" t="s">
        <v>18</v>
      </c>
      <c r="M4" s="320" t="s">
        <v>68</v>
      </c>
      <c r="N4" s="425"/>
      <c r="O4" s="28"/>
      <c r="P4" s="44" t="s">
        <v>21</v>
      </c>
      <c r="Q4" s="45" t="s">
        <v>22</v>
      </c>
      <c r="R4" s="119" t="s">
        <v>23</v>
      </c>
      <c r="S4" s="46" t="s">
        <v>24</v>
      </c>
      <c r="T4" s="45" t="s">
        <v>25</v>
      </c>
      <c r="U4" s="46" t="s">
        <v>26</v>
      </c>
      <c r="V4" s="45" t="s">
        <v>27</v>
      </c>
      <c r="W4" s="120" t="s">
        <v>28</v>
      </c>
      <c r="X4" s="47" t="s">
        <v>29</v>
      </c>
      <c r="Y4" s="28"/>
      <c r="Z4" s="5" t="s">
        <v>52</v>
      </c>
      <c r="AA4" s="5" t="s">
        <v>44</v>
      </c>
      <c r="AB4" s="17"/>
      <c r="AC4" s="5" t="s">
        <v>53</v>
      </c>
      <c r="AD4" s="5" t="s">
        <v>43</v>
      </c>
      <c r="AE4" s="5" t="s">
        <v>54</v>
      </c>
      <c r="AF4" s="17"/>
    </row>
    <row r="5" spans="1:34" s="6" customFormat="1" ht="13.5" thickBot="1" x14ac:dyDescent="0.25">
      <c r="A5" s="298"/>
      <c r="B5" s="299"/>
      <c r="C5" s="16"/>
      <c r="D5" s="15"/>
      <c r="E5" s="16"/>
      <c r="F5" s="15"/>
      <c r="G5" s="15"/>
      <c r="H5" s="17"/>
      <c r="I5" s="17"/>
      <c r="J5" s="17"/>
      <c r="K5" s="18"/>
      <c r="L5" s="19"/>
      <c r="M5" s="321"/>
      <c r="N5" s="321"/>
      <c r="O5" s="352"/>
      <c r="P5" s="24"/>
      <c r="Q5" s="20"/>
      <c r="R5" s="20"/>
      <c r="S5" s="23"/>
      <c r="T5" s="20"/>
      <c r="U5" s="23"/>
      <c r="V5" s="20"/>
      <c r="W5" s="23"/>
      <c r="X5" s="25"/>
      <c r="Y5" s="28"/>
      <c r="Z5" s="15"/>
      <c r="AA5" s="15"/>
      <c r="AB5" s="17"/>
      <c r="AC5" s="16"/>
      <c r="AD5" s="16"/>
      <c r="AE5" s="16"/>
      <c r="AF5" s="17"/>
    </row>
    <row r="6" spans="1:34" ht="21.75" customHeight="1" x14ac:dyDescent="0.2">
      <c r="A6" s="361">
        <v>180</v>
      </c>
      <c r="B6" s="300">
        <v>31</v>
      </c>
      <c r="C6" s="203"/>
      <c r="D6" s="241" t="s">
        <v>1</v>
      </c>
      <c r="E6" s="312">
        <v>8</v>
      </c>
      <c r="F6" s="242">
        <v>9</v>
      </c>
      <c r="G6" s="206"/>
      <c r="H6" s="243">
        <v>170</v>
      </c>
      <c r="I6" s="240">
        <v>30</v>
      </c>
      <c r="J6" s="209"/>
      <c r="K6" s="244">
        <f t="shared" ref="K6:K24" si="0">H6-A6</f>
        <v>-10</v>
      </c>
      <c r="L6" s="245">
        <f t="shared" ref="L6:L24" si="1">SUM(K6/A6*100)</f>
        <v>-5.5555555555555554</v>
      </c>
      <c r="M6" s="322">
        <f t="shared" ref="M6:M24" si="2">SUM(A6+P6-S6-U6-X6)</f>
        <v>171</v>
      </c>
      <c r="N6" s="323">
        <f t="shared" ref="N6:N24" si="3">SUM(H6-M6)</f>
        <v>-1</v>
      </c>
      <c r="O6" s="210"/>
      <c r="P6" s="246">
        <v>0</v>
      </c>
      <c r="Q6" s="246">
        <v>1</v>
      </c>
      <c r="R6" s="247"/>
      <c r="S6" s="270">
        <v>5</v>
      </c>
      <c r="T6" s="293" t="s">
        <v>75</v>
      </c>
      <c r="U6" s="271">
        <v>4</v>
      </c>
      <c r="V6" s="293" t="s">
        <v>75</v>
      </c>
      <c r="W6" s="247"/>
      <c r="X6" s="251">
        <v>0</v>
      </c>
      <c r="Y6" s="210"/>
      <c r="Z6" s="252">
        <v>75</v>
      </c>
      <c r="AA6" s="240">
        <v>24</v>
      </c>
      <c r="AB6" s="209"/>
      <c r="AC6" s="272">
        <v>0</v>
      </c>
      <c r="AD6" s="273">
        <v>15</v>
      </c>
      <c r="AE6" s="274">
        <v>67</v>
      </c>
      <c r="AF6" s="43"/>
      <c r="AH6" s="2" t="s">
        <v>0</v>
      </c>
    </row>
    <row r="7" spans="1:34" ht="21.75" customHeight="1" x14ac:dyDescent="0.2">
      <c r="A7" s="305">
        <v>389</v>
      </c>
      <c r="B7" s="301">
        <v>43</v>
      </c>
      <c r="C7" s="21"/>
      <c r="D7" s="88" t="s">
        <v>2</v>
      </c>
      <c r="E7" s="313">
        <v>16</v>
      </c>
      <c r="F7" s="127">
        <v>16</v>
      </c>
      <c r="G7" s="22"/>
      <c r="H7" s="42">
        <v>387</v>
      </c>
      <c r="I7" s="59">
        <v>43</v>
      </c>
      <c r="J7" s="43"/>
      <c r="K7" s="75">
        <f t="shared" si="0"/>
        <v>-2</v>
      </c>
      <c r="L7" s="76">
        <f t="shared" si="1"/>
        <v>-0.51413881748071977</v>
      </c>
      <c r="M7" s="324">
        <f t="shared" si="2"/>
        <v>384</v>
      </c>
      <c r="N7" s="325">
        <f t="shared" si="3"/>
        <v>3</v>
      </c>
      <c r="O7" s="28"/>
      <c r="P7" s="7">
        <v>1</v>
      </c>
      <c r="Q7" s="7">
        <v>1</v>
      </c>
      <c r="R7" s="113"/>
      <c r="S7" s="40">
        <v>5</v>
      </c>
      <c r="T7" s="132" t="s">
        <v>75</v>
      </c>
      <c r="U7" s="41">
        <v>1</v>
      </c>
      <c r="V7" s="132" t="s">
        <v>75</v>
      </c>
      <c r="W7" s="113"/>
      <c r="X7" s="39">
        <v>0</v>
      </c>
      <c r="Y7" s="28"/>
      <c r="Z7" s="255">
        <v>70</v>
      </c>
      <c r="AA7" s="59">
        <v>21</v>
      </c>
      <c r="AB7" s="43"/>
      <c r="AC7" s="68">
        <v>52</v>
      </c>
      <c r="AD7" s="48">
        <v>11</v>
      </c>
      <c r="AE7" s="275">
        <v>67</v>
      </c>
      <c r="AF7" s="43"/>
    </row>
    <row r="8" spans="1:34" ht="21.75" customHeight="1" x14ac:dyDescent="0.2">
      <c r="A8" s="305">
        <v>233</v>
      </c>
      <c r="B8" s="301">
        <v>6</v>
      </c>
      <c r="C8" s="21"/>
      <c r="D8" s="88" t="s">
        <v>32</v>
      </c>
      <c r="E8" s="313">
        <v>8</v>
      </c>
      <c r="F8" s="127">
        <v>8</v>
      </c>
      <c r="G8" s="22"/>
      <c r="H8" s="42">
        <v>226</v>
      </c>
      <c r="I8" s="59">
        <v>6</v>
      </c>
      <c r="J8" s="43"/>
      <c r="K8" s="75">
        <f t="shared" si="0"/>
        <v>-7</v>
      </c>
      <c r="L8" s="76">
        <f t="shared" si="1"/>
        <v>-3.0042918454935621</v>
      </c>
      <c r="M8" s="324">
        <f t="shared" si="2"/>
        <v>226</v>
      </c>
      <c r="N8" s="325">
        <f t="shared" si="3"/>
        <v>0</v>
      </c>
      <c r="O8" s="28"/>
      <c r="P8" s="7">
        <v>1</v>
      </c>
      <c r="Q8" s="7">
        <v>0</v>
      </c>
      <c r="R8" s="113"/>
      <c r="S8" s="37">
        <v>6</v>
      </c>
      <c r="T8" s="132" t="s">
        <v>75</v>
      </c>
      <c r="U8" s="41">
        <v>2</v>
      </c>
      <c r="V8" s="132" t="s">
        <v>75</v>
      </c>
      <c r="W8" s="113"/>
      <c r="X8" s="39">
        <v>0</v>
      </c>
      <c r="Y8" s="28"/>
      <c r="Z8" s="255">
        <v>71</v>
      </c>
      <c r="AA8" s="59">
        <v>24</v>
      </c>
      <c r="AB8" s="43"/>
      <c r="AC8" s="131">
        <v>32</v>
      </c>
      <c r="AD8" s="48">
        <v>15</v>
      </c>
      <c r="AE8" s="275">
        <v>67</v>
      </c>
      <c r="AF8" s="43"/>
    </row>
    <row r="9" spans="1:34" ht="21.75" customHeight="1" x14ac:dyDescent="0.2">
      <c r="A9" s="305">
        <v>141</v>
      </c>
      <c r="B9" s="301">
        <v>27</v>
      </c>
      <c r="C9" s="21"/>
      <c r="D9" s="88" t="s">
        <v>33</v>
      </c>
      <c r="E9" s="313">
        <v>8</v>
      </c>
      <c r="F9" s="127">
        <v>8</v>
      </c>
      <c r="G9" s="22"/>
      <c r="H9" s="42">
        <v>136</v>
      </c>
      <c r="I9" s="59">
        <v>26</v>
      </c>
      <c r="J9" s="43"/>
      <c r="K9" s="75">
        <f t="shared" si="0"/>
        <v>-5</v>
      </c>
      <c r="L9" s="76">
        <f t="shared" si="1"/>
        <v>-3.5460992907801421</v>
      </c>
      <c r="M9" s="324">
        <f t="shared" si="2"/>
        <v>136</v>
      </c>
      <c r="N9" s="325">
        <f t="shared" si="3"/>
        <v>0</v>
      </c>
      <c r="O9" s="28"/>
      <c r="P9" s="7">
        <v>0</v>
      </c>
      <c r="Q9" s="7">
        <v>0</v>
      </c>
      <c r="R9" s="113"/>
      <c r="S9" s="37">
        <v>4</v>
      </c>
      <c r="T9" s="132" t="s">
        <v>75</v>
      </c>
      <c r="U9" s="41">
        <v>1</v>
      </c>
      <c r="V9" s="132" t="s">
        <v>75</v>
      </c>
      <c r="W9" s="113"/>
      <c r="X9" s="39">
        <v>0</v>
      </c>
      <c r="Y9" s="28"/>
      <c r="Z9" s="255">
        <v>70</v>
      </c>
      <c r="AA9" s="59">
        <v>22</v>
      </c>
      <c r="AB9" s="43"/>
      <c r="AC9" s="68">
        <v>0</v>
      </c>
      <c r="AD9" s="96">
        <v>31</v>
      </c>
      <c r="AE9" s="276">
        <v>79</v>
      </c>
      <c r="AF9" s="43"/>
    </row>
    <row r="10" spans="1:34" ht="21.75" customHeight="1" x14ac:dyDescent="0.2">
      <c r="A10" s="305">
        <v>295</v>
      </c>
      <c r="B10" s="301">
        <v>32</v>
      </c>
      <c r="C10" s="21"/>
      <c r="D10" s="88" t="s">
        <v>3</v>
      </c>
      <c r="E10" s="313">
        <v>11</v>
      </c>
      <c r="F10" s="127">
        <v>11</v>
      </c>
      <c r="G10" s="22"/>
      <c r="H10" s="42">
        <v>292</v>
      </c>
      <c r="I10" s="59">
        <v>28</v>
      </c>
      <c r="J10" s="43"/>
      <c r="K10" s="75">
        <f t="shared" si="0"/>
        <v>-3</v>
      </c>
      <c r="L10" s="76">
        <f t="shared" si="1"/>
        <v>-1.0169491525423728</v>
      </c>
      <c r="M10" s="324">
        <f t="shared" si="2"/>
        <v>292</v>
      </c>
      <c r="N10" s="325">
        <f t="shared" si="3"/>
        <v>0</v>
      </c>
      <c r="O10" s="28"/>
      <c r="P10" s="7">
        <v>1</v>
      </c>
      <c r="Q10" s="7">
        <v>0</v>
      </c>
      <c r="R10" s="113"/>
      <c r="S10" s="40">
        <v>1</v>
      </c>
      <c r="T10" s="132" t="s">
        <v>75</v>
      </c>
      <c r="U10" s="41">
        <v>2</v>
      </c>
      <c r="V10" s="132" t="s">
        <v>75</v>
      </c>
      <c r="W10" s="113"/>
      <c r="X10" s="39">
        <v>1</v>
      </c>
      <c r="Y10" s="28"/>
      <c r="Z10" s="255">
        <v>73</v>
      </c>
      <c r="AA10" s="59">
        <v>22</v>
      </c>
      <c r="AB10" s="43"/>
      <c r="AC10" s="68">
        <v>32</v>
      </c>
      <c r="AD10" s="48">
        <v>11</v>
      </c>
      <c r="AE10" s="275">
        <v>55</v>
      </c>
      <c r="AF10" s="43"/>
    </row>
    <row r="11" spans="1:34" ht="21.75" customHeight="1" x14ac:dyDescent="0.2">
      <c r="A11" s="305">
        <v>271</v>
      </c>
      <c r="B11" s="301">
        <v>25</v>
      </c>
      <c r="C11" s="21"/>
      <c r="D11" s="88" t="s">
        <v>4</v>
      </c>
      <c r="E11" s="313">
        <v>13</v>
      </c>
      <c r="F11" s="127">
        <v>13</v>
      </c>
      <c r="G11" s="22"/>
      <c r="H11" s="42">
        <v>257</v>
      </c>
      <c r="I11" s="59">
        <v>26</v>
      </c>
      <c r="J11" s="43"/>
      <c r="K11" s="75">
        <f t="shared" si="0"/>
        <v>-14</v>
      </c>
      <c r="L11" s="76">
        <f t="shared" si="1"/>
        <v>-5.1660516605166054</v>
      </c>
      <c r="M11" s="324">
        <f t="shared" si="2"/>
        <v>259</v>
      </c>
      <c r="N11" s="325">
        <f t="shared" si="3"/>
        <v>-2</v>
      </c>
      <c r="O11" s="28"/>
      <c r="P11" s="7">
        <v>0</v>
      </c>
      <c r="Q11" s="7">
        <v>3</v>
      </c>
      <c r="R11" s="113"/>
      <c r="S11" s="37">
        <v>9</v>
      </c>
      <c r="T11" s="132" t="s">
        <v>75</v>
      </c>
      <c r="U11" s="38">
        <v>2</v>
      </c>
      <c r="V11" s="132" t="s">
        <v>75</v>
      </c>
      <c r="W11" s="113"/>
      <c r="X11" s="39">
        <v>1</v>
      </c>
      <c r="Y11" s="28"/>
      <c r="Z11" s="255">
        <v>72</v>
      </c>
      <c r="AA11" s="59">
        <v>24</v>
      </c>
      <c r="AB11" s="43"/>
      <c r="AC11" s="130">
        <v>0</v>
      </c>
      <c r="AD11" s="7">
        <v>13</v>
      </c>
      <c r="AE11" s="226">
        <v>74</v>
      </c>
      <c r="AF11" s="43"/>
    </row>
    <row r="12" spans="1:34" ht="21.75" customHeight="1" x14ac:dyDescent="0.2">
      <c r="A12" s="305">
        <v>615</v>
      </c>
      <c r="B12" s="301">
        <v>49</v>
      </c>
      <c r="C12" s="21"/>
      <c r="D12" s="88" t="s">
        <v>5</v>
      </c>
      <c r="E12" s="313">
        <v>23</v>
      </c>
      <c r="F12" s="127">
        <v>23</v>
      </c>
      <c r="G12" s="22"/>
      <c r="H12" s="42">
        <v>610</v>
      </c>
      <c r="I12" s="59">
        <v>49</v>
      </c>
      <c r="J12" s="43"/>
      <c r="K12" s="75">
        <f t="shared" si="0"/>
        <v>-5</v>
      </c>
      <c r="L12" s="76">
        <f t="shared" si="1"/>
        <v>-0.81300813008130091</v>
      </c>
      <c r="M12" s="324">
        <f t="shared" si="2"/>
        <v>612</v>
      </c>
      <c r="N12" s="325">
        <f t="shared" si="3"/>
        <v>-2</v>
      </c>
      <c r="O12" s="28"/>
      <c r="P12" s="7">
        <v>7</v>
      </c>
      <c r="Q12" s="7">
        <v>3</v>
      </c>
      <c r="R12" s="113"/>
      <c r="S12" s="40">
        <v>3</v>
      </c>
      <c r="T12" s="132" t="s">
        <v>75</v>
      </c>
      <c r="U12" s="41">
        <v>7</v>
      </c>
      <c r="V12" s="132" t="s">
        <v>75</v>
      </c>
      <c r="W12" s="113"/>
      <c r="X12" s="39">
        <v>0</v>
      </c>
      <c r="Y12" s="28"/>
      <c r="Z12" s="255">
        <v>72</v>
      </c>
      <c r="AA12" s="59">
        <v>23</v>
      </c>
      <c r="AB12" s="43"/>
      <c r="AC12" s="98">
        <v>67</v>
      </c>
      <c r="AD12" s="48">
        <v>9</v>
      </c>
      <c r="AE12" s="275">
        <v>70</v>
      </c>
      <c r="AF12" s="43"/>
    </row>
    <row r="13" spans="1:34" ht="21.75" customHeight="1" x14ac:dyDescent="0.2">
      <c r="A13" s="305">
        <v>273</v>
      </c>
      <c r="B13" s="301">
        <v>24</v>
      </c>
      <c r="C13" s="21"/>
      <c r="D13" s="88" t="s">
        <v>6</v>
      </c>
      <c r="E13" s="313">
        <v>12</v>
      </c>
      <c r="F13" s="127">
        <v>12</v>
      </c>
      <c r="G13" s="22"/>
      <c r="H13" s="42">
        <v>264</v>
      </c>
      <c r="I13" s="59">
        <v>24</v>
      </c>
      <c r="J13" s="43"/>
      <c r="K13" s="75">
        <f t="shared" si="0"/>
        <v>-9</v>
      </c>
      <c r="L13" s="76">
        <f t="shared" si="1"/>
        <v>-3.296703296703297</v>
      </c>
      <c r="M13" s="324">
        <f t="shared" si="2"/>
        <v>264</v>
      </c>
      <c r="N13" s="325">
        <f t="shared" si="3"/>
        <v>0</v>
      </c>
      <c r="O13" s="28"/>
      <c r="P13" s="7">
        <v>0</v>
      </c>
      <c r="Q13" s="7">
        <v>0</v>
      </c>
      <c r="R13" s="113"/>
      <c r="S13" s="37">
        <v>5</v>
      </c>
      <c r="T13" s="132" t="s">
        <v>75</v>
      </c>
      <c r="U13" s="41">
        <v>3</v>
      </c>
      <c r="V13" s="132" t="s">
        <v>75</v>
      </c>
      <c r="W13" s="113"/>
      <c r="X13" s="39">
        <v>1</v>
      </c>
      <c r="Y13" s="28"/>
      <c r="Z13" s="255">
        <v>72</v>
      </c>
      <c r="AA13" s="59">
        <v>25</v>
      </c>
      <c r="AB13" s="43"/>
      <c r="AC13" s="68">
        <v>0</v>
      </c>
      <c r="AD13" s="48">
        <v>19</v>
      </c>
      <c r="AE13" s="275">
        <v>67</v>
      </c>
      <c r="AF13" s="43"/>
    </row>
    <row r="14" spans="1:34" ht="21.75" customHeight="1" x14ac:dyDescent="0.2">
      <c r="A14" s="305">
        <v>562</v>
      </c>
      <c r="B14" s="301">
        <v>51</v>
      </c>
      <c r="C14" s="21"/>
      <c r="D14" s="88" t="s">
        <v>7</v>
      </c>
      <c r="E14" s="313">
        <v>18</v>
      </c>
      <c r="F14" s="127">
        <v>18</v>
      </c>
      <c r="G14" s="22"/>
      <c r="H14" s="42">
        <v>556</v>
      </c>
      <c r="I14" s="59">
        <v>50</v>
      </c>
      <c r="J14" s="43"/>
      <c r="K14" s="75">
        <f t="shared" si="0"/>
        <v>-6</v>
      </c>
      <c r="L14" s="76">
        <f t="shared" si="1"/>
        <v>-1.0676156583629894</v>
      </c>
      <c r="M14" s="324">
        <f t="shared" si="2"/>
        <v>556</v>
      </c>
      <c r="N14" s="325">
        <f t="shared" si="3"/>
        <v>0</v>
      </c>
      <c r="O14" s="28"/>
      <c r="P14" s="7">
        <v>4</v>
      </c>
      <c r="Q14" s="7">
        <v>0</v>
      </c>
      <c r="R14" s="113"/>
      <c r="S14" s="40">
        <v>9</v>
      </c>
      <c r="T14" s="132" t="s">
        <v>75</v>
      </c>
      <c r="U14" s="41">
        <v>1</v>
      </c>
      <c r="V14" s="132" t="s">
        <v>75</v>
      </c>
      <c r="W14" s="113"/>
      <c r="X14" s="39">
        <v>0</v>
      </c>
      <c r="Y14" s="28"/>
      <c r="Z14" s="255">
        <v>71</v>
      </c>
      <c r="AA14" s="59">
        <v>20</v>
      </c>
      <c r="AB14" s="43"/>
      <c r="AC14" s="68">
        <v>50</v>
      </c>
      <c r="AD14" s="7">
        <v>9</v>
      </c>
      <c r="AE14" s="226">
        <v>62</v>
      </c>
      <c r="AF14" s="43"/>
    </row>
    <row r="15" spans="1:34" ht="21.75" customHeight="1" x14ac:dyDescent="0.2">
      <c r="A15" s="305">
        <v>282</v>
      </c>
      <c r="B15" s="301">
        <v>19</v>
      </c>
      <c r="C15" s="21"/>
      <c r="D15" s="88" t="s">
        <v>8</v>
      </c>
      <c r="E15" s="313">
        <v>14</v>
      </c>
      <c r="F15" s="127">
        <v>14</v>
      </c>
      <c r="G15" s="22"/>
      <c r="H15" s="42">
        <v>275</v>
      </c>
      <c r="I15" s="59">
        <v>20</v>
      </c>
      <c r="J15" s="43"/>
      <c r="K15" s="75">
        <f t="shared" si="0"/>
        <v>-7</v>
      </c>
      <c r="L15" s="76">
        <f t="shared" si="1"/>
        <v>-2.4822695035460995</v>
      </c>
      <c r="M15" s="324">
        <f t="shared" si="2"/>
        <v>274</v>
      </c>
      <c r="N15" s="325">
        <f t="shared" si="3"/>
        <v>1</v>
      </c>
      <c r="O15" s="28"/>
      <c r="P15" s="7">
        <v>0</v>
      </c>
      <c r="Q15" s="7">
        <v>1</v>
      </c>
      <c r="R15" s="113"/>
      <c r="S15" s="37">
        <v>4</v>
      </c>
      <c r="T15" s="132" t="s">
        <v>75</v>
      </c>
      <c r="U15" s="41">
        <v>3</v>
      </c>
      <c r="V15" s="132" t="s">
        <v>75</v>
      </c>
      <c r="W15" s="113"/>
      <c r="X15" s="39">
        <v>1</v>
      </c>
      <c r="Y15" s="28"/>
      <c r="Z15" s="255">
        <v>72</v>
      </c>
      <c r="AA15" s="59">
        <v>26</v>
      </c>
      <c r="AB15" s="43"/>
      <c r="AC15" s="68">
        <v>0</v>
      </c>
      <c r="AD15" s="48">
        <v>16</v>
      </c>
      <c r="AE15" s="275">
        <v>65</v>
      </c>
      <c r="AF15" s="43"/>
    </row>
    <row r="16" spans="1:34" ht="21.75" customHeight="1" x14ac:dyDescent="0.2">
      <c r="A16" s="305">
        <v>457</v>
      </c>
      <c r="B16" s="301">
        <v>29</v>
      </c>
      <c r="C16" s="21"/>
      <c r="D16" s="88" t="s">
        <v>9</v>
      </c>
      <c r="E16" s="313">
        <v>17</v>
      </c>
      <c r="F16" s="127">
        <v>17</v>
      </c>
      <c r="G16" s="22"/>
      <c r="H16" s="42">
        <v>445</v>
      </c>
      <c r="I16" s="59">
        <v>29</v>
      </c>
      <c r="J16" s="43"/>
      <c r="K16" s="75">
        <f t="shared" si="0"/>
        <v>-12</v>
      </c>
      <c r="L16" s="76">
        <f t="shared" si="1"/>
        <v>-2.6258205689277898</v>
      </c>
      <c r="M16" s="324">
        <f t="shared" si="2"/>
        <v>443</v>
      </c>
      <c r="N16" s="325">
        <f t="shared" si="3"/>
        <v>2</v>
      </c>
      <c r="O16" s="28"/>
      <c r="P16" s="7">
        <v>0</v>
      </c>
      <c r="Q16" s="7">
        <v>1</v>
      </c>
      <c r="R16" s="113"/>
      <c r="S16" s="37">
        <v>8</v>
      </c>
      <c r="T16" s="132" t="s">
        <v>75</v>
      </c>
      <c r="U16" s="38">
        <v>6</v>
      </c>
      <c r="V16" s="132" t="s">
        <v>75</v>
      </c>
      <c r="W16" s="113"/>
      <c r="X16" s="39">
        <v>0</v>
      </c>
      <c r="Y16" s="28"/>
      <c r="Z16" s="255">
        <v>73</v>
      </c>
      <c r="AA16" s="59">
        <v>22</v>
      </c>
      <c r="AB16" s="43"/>
      <c r="AC16" s="68">
        <v>0</v>
      </c>
      <c r="AD16" s="48">
        <v>17</v>
      </c>
      <c r="AE16" s="275">
        <v>72</v>
      </c>
      <c r="AF16" s="43"/>
    </row>
    <row r="17" spans="1:35" ht="21.75" customHeight="1" x14ac:dyDescent="0.2">
      <c r="A17" s="305">
        <v>343</v>
      </c>
      <c r="B17" s="301">
        <v>45</v>
      </c>
      <c r="C17" s="21"/>
      <c r="D17" s="88" t="s">
        <v>10</v>
      </c>
      <c r="E17" s="313">
        <v>15</v>
      </c>
      <c r="F17" s="127">
        <v>15</v>
      </c>
      <c r="G17" s="22"/>
      <c r="H17" s="42">
        <v>340</v>
      </c>
      <c r="I17" s="59">
        <v>46</v>
      </c>
      <c r="J17" s="43"/>
      <c r="K17" s="75">
        <f t="shared" si="0"/>
        <v>-3</v>
      </c>
      <c r="L17" s="76">
        <f t="shared" si="1"/>
        <v>-0.87463556851311952</v>
      </c>
      <c r="M17" s="324">
        <f t="shared" si="2"/>
        <v>338</v>
      </c>
      <c r="N17" s="325">
        <f t="shared" si="3"/>
        <v>2</v>
      </c>
      <c r="O17" s="28"/>
      <c r="P17" s="7">
        <v>2</v>
      </c>
      <c r="Q17" s="7">
        <v>5</v>
      </c>
      <c r="R17" s="113"/>
      <c r="S17" s="37">
        <v>4</v>
      </c>
      <c r="T17" s="132" t="s">
        <v>75</v>
      </c>
      <c r="U17" s="41">
        <v>3</v>
      </c>
      <c r="V17" s="132" t="s">
        <v>75</v>
      </c>
      <c r="W17" s="113"/>
      <c r="X17" s="39">
        <v>0</v>
      </c>
      <c r="Y17" s="28"/>
      <c r="Z17" s="255">
        <v>74</v>
      </c>
      <c r="AA17" s="59">
        <v>23</v>
      </c>
      <c r="AB17" s="43"/>
      <c r="AC17" s="98">
        <v>73</v>
      </c>
      <c r="AD17" s="7">
        <v>10</v>
      </c>
      <c r="AE17" s="226">
        <v>58</v>
      </c>
      <c r="AF17" s="43"/>
    </row>
    <row r="18" spans="1:35" ht="21.75" customHeight="1" x14ac:dyDescent="0.2">
      <c r="A18" s="305">
        <v>168</v>
      </c>
      <c r="B18" s="301">
        <v>14</v>
      </c>
      <c r="C18" s="21"/>
      <c r="D18" s="88" t="s">
        <v>11</v>
      </c>
      <c r="E18" s="313">
        <v>8</v>
      </c>
      <c r="F18" s="127">
        <v>8</v>
      </c>
      <c r="G18" s="22"/>
      <c r="H18" s="42">
        <v>163</v>
      </c>
      <c r="I18" s="59">
        <v>16</v>
      </c>
      <c r="J18" s="43"/>
      <c r="K18" s="189">
        <f t="shared" si="0"/>
        <v>-5</v>
      </c>
      <c r="L18" s="190">
        <f t="shared" si="1"/>
        <v>-2.9761904761904758</v>
      </c>
      <c r="M18" s="324">
        <f t="shared" si="2"/>
        <v>164</v>
      </c>
      <c r="N18" s="325">
        <f t="shared" si="3"/>
        <v>-1</v>
      </c>
      <c r="O18" s="28"/>
      <c r="P18" s="7">
        <v>3</v>
      </c>
      <c r="Q18" s="7">
        <v>1</v>
      </c>
      <c r="R18" s="113"/>
      <c r="S18" s="40">
        <v>4</v>
      </c>
      <c r="T18" s="132" t="s">
        <v>75</v>
      </c>
      <c r="U18" s="41">
        <v>3</v>
      </c>
      <c r="V18" s="132" t="s">
        <v>75</v>
      </c>
      <c r="W18" s="113"/>
      <c r="X18" s="39">
        <v>0</v>
      </c>
      <c r="Y18" s="28"/>
      <c r="Z18" s="255">
        <v>71</v>
      </c>
      <c r="AA18" s="59">
        <v>21</v>
      </c>
      <c r="AB18" s="43"/>
      <c r="AC18" s="191">
        <v>51</v>
      </c>
      <c r="AD18" s="7">
        <v>11</v>
      </c>
      <c r="AE18" s="226">
        <v>56</v>
      </c>
      <c r="AF18" s="43"/>
    </row>
    <row r="19" spans="1:35" ht="21.75" customHeight="1" x14ac:dyDescent="0.2">
      <c r="A19" s="305">
        <v>360</v>
      </c>
      <c r="B19" s="301">
        <v>25</v>
      </c>
      <c r="C19" s="21"/>
      <c r="D19" s="88" t="s">
        <v>12</v>
      </c>
      <c r="E19" s="313">
        <v>14</v>
      </c>
      <c r="F19" s="127">
        <v>14</v>
      </c>
      <c r="G19" s="22"/>
      <c r="H19" s="42">
        <v>356</v>
      </c>
      <c r="I19" s="59">
        <v>25</v>
      </c>
      <c r="J19" s="43"/>
      <c r="K19" s="75">
        <f t="shared" si="0"/>
        <v>-4</v>
      </c>
      <c r="L19" s="76">
        <f t="shared" si="1"/>
        <v>-1.1111111111111112</v>
      </c>
      <c r="M19" s="324">
        <f t="shared" si="2"/>
        <v>355</v>
      </c>
      <c r="N19" s="325">
        <f t="shared" si="3"/>
        <v>1</v>
      </c>
      <c r="O19" s="28"/>
      <c r="P19" s="7">
        <v>2</v>
      </c>
      <c r="Q19" s="7">
        <v>0</v>
      </c>
      <c r="R19" s="113"/>
      <c r="S19" s="40">
        <v>4</v>
      </c>
      <c r="T19" s="132" t="s">
        <v>75</v>
      </c>
      <c r="U19" s="41">
        <v>3</v>
      </c>
      <c r="V19" s="132" t="s">
        <v>75</v>
      </c>
      <c r="W19" s="113"/>
      <c r="X19" s="39">
        <v>0</v>
      </c>
      <c r="Y19" s="28"/>
      <c r="Z19" s="255">
        <v>70</v>
      </c>
      <c r="AA19" s="59">
        <v>21</v>
      </c>
      <c r="AB19" s="43"/>
      <c r="AC19" s="130">
        <v>70</v>
      </c>
      <c r="AD19" s="7">
        <v>23</v>
      </c>
      <c r="AE19" s="226">
        <v>63</v>
      </c>
      <c r="AF19" s="43"/>
    </row>
    <row r="20" spans="1:35" ht="21.75" customHeight="1" x14ac:dyDescent="0.2">
      <c r="A20" s="305">
        <v>291</v>
      </c>
      <c r="B20" s="301">
        <v>10</v>
      </c>
      <c r="C20" s="21"/>
      <c r="D20" s="88" t="s">
        <v>13</v>
      </c>
      <c r="E20" s="313">
        <v>11</v>
      </c>
      <c r="F20" s="127">
        <v>11</v>
      </c>
      <c r="G20" s="22"/>
      <c r="H20" s="42">
        <v>287</v>
      </c>
      <c r="I20" s="59">
        <v>10</v>
      </c>
      <c r="J20" s="43"/>
      <c r="K20" s="75">
        <f t="shared" si="0"/>
        <v>-4</v>
      </c>
      <c r="L20" s="76">
        <f t="shared" si="1"/>
        <v>-1.3745704467353952</v>
      </c>
      <c r="M20" s="324">
        <f t="shared" si="2"/>
        <v>286</v>
      </c>
      <c r="N20" s="325">
        <f t="shared" si="3"/>
        <v>1</v>
      </c>
      <c r="O20" s="28"/>
      <c r="P20" s="7">
        <v>0</v>
      </c>
      <c r="Q20" s="7">
        <v>1</v>
      </c>
      <c r="R20" s="113"/>
      <c r="S20" s="40">
        <v>3</v>
      </c>
      <c r="T20" s="132" t="s">
        <v>75</v>
      </c>
      <c r="U20" s="41">
        <v>2</v>
      </c>
      <c r="V20" s="132" t="s">
        <v>75</v>
      </c>
      <c r="W20" s="113"/>
      <c r="X20" s="39">
        <v>0</v>
      </c>
      <c r="Y20" s="28"/>
      <c r="Z20" s="255">
        <v>72</v>
      </c>
      <c r="AA20" s="59">
        <v>25</v>
      </c>
      <c r="AB20" s="43"/>
      <c r="AC20" s="98">
        <v>0</v>
      </c>
      <c r="AD20" s="7">
        <v>21</v>
      </c>
      <c r="AE20" s="226">
        <v>67</v>
      </c>
      <c r="AF20" s="43"/>
    </row>
    <row r="21" spans="1:35" ht="21.75" customHeight="1" x14ac:dyDescent="0.2">
      <c r="A21" s="305">
        <v>299</v>
      </c>
      <c r="B21" s="301">
        <v>26</v>
      </c>
      <c r="C21" s="21"/>
      <c r="D21" s="88" t="s">
        <v>14</v>
      </c>
      <c r="E21" s="313">
        <v>11</v>
      </c>
      <c r="F21" s="127">
        <v>11</v>
      </c>
      <c r="G21" s="22"/>
      <c r="H21" s="42">
        <v>295</v>
      </c>
      <c r="I21" s="59">
        <v>25</v>
      </c>
      <c r="J21" s="43"/>
      <c r="K21" s="75">
        <f t="shared" si="0"/>
        <v>-4</v>
      </c>
      <c r="L21" s="76">
        <f t="shared" si="1"/>
        <v>-1.3377926421404682</v>
      </c>
      <c r="M21" s="324">
        <f t="shared" si="2"/>
        <v>293</v>
      </c>
      <c r="N21" s="325">
        <f t="shared" si="3"/>
        <v>2</v>
      </c>
      <c r="O21" s="28"/>
      <c r="P21" s="7">
        <v>0</v>
      </c>
      <c r="Q21" s="7">
        <v>0</v>
      </c>
      <c r="R21" s="113"/>
      <c r="S21" s="40">
        <v>3</v>
      </c>
      <c r="T21" s="132" t="s">
        <v>75</v>
      </c>
      <c r="U21" s="41">
        <v>3</v>
      </c>
      <c r="V21" s="132" t="s">
        <v>75</v>
      </c>
      <c r="W21" s="113"/>
      <c r="X21" s="39">
        <v>0</v>
      </c>
      <c r="Y21" s="28"/>
      <c r="Z21" s="255">
        <v>73</v>
      </c>
      <c r="AA21" s="59">
        <v>23</v>
      </c>
      <c r="AB21" s="43"/>
      <c r="AC21" s="98">
        <v>0</v>
      </c>
      <c r="AD21" s="7">
        <v>20</v>
      </c>
      <c r="AE21" s="226">
        <v>74</v>
      </c>
      <c r="AF21" s="43"/>
    </row>
    <row r="22" spans="1:35" ht="21.75" customHeight="1" x14ac:dyDescent="0.2">
      <c r="A22" s="305">
        <v>251</v>
      </c>
      <c r="B22" s="301">
        <v>29</v>
      </c>
      <c r="C22" s="21"/>
      <c r="D22" s="88" t="s">
        <v>15</v>
      </c>
      <c r="E22" s="313">
        <v>12</v>
      </c>
      <c r="F22" s="127">
        <v>12</v>
      </c>
      <c r="G22" s="22"/>
      <c r="H22" s="42">
        <v>247</v>
      </c>
      <c r="I22" s="59">
        <v>28</v>
      </c>
      <c r="J22" s="43"/>
      <c r="K22" s="75">
        <f t="shared" si="0"/>
        <v>-4</v>
      </c>
      <c r="L22" s="76">
        <f t="shared" si="1"/>
        <v>-1.593625498007968</v>
      </c>
      <c r="M22" s="324">
        <f t="shared" si="2"/>
        <v>247</v>
      </c>
      <c r="N22" s="325">
        <f t="shared" si="3"/>
        <v>0</v>
      </c>
      <c r="O22" s="28"/>
      <c r="P22" s="7">
        <v>3</v>
      </c>
      <c r="Q22" s="7">
        <v>0</v>
      </c>
      <c r="R22" s="113"/>
      <c r="S22" s="40">
        <v>4</v>
      </c>
      <c r="T22" s="132" t="s">
        <v>75</v>
      </c>
      <c r="U22" s="41">
        <v>3</v>
      </c>
      <c r="V22" s="132" t="s">
        <v>75</v>
      </c>
      <c r="W22" s="113"/>
      <c r="X22" s="39">
        <v>0</v>
      </c>
      <c r="Y22" s="28"/>
      <c r="Z22" s="255">
        <v>75</v>
      </c>
      <c r="AA22" s="59">
        <v>25</v>
      </c>
      <c r="AB22" s="43"/>
      <c r="AC22" s="98">
        <v>62</v>
      </c>
      <c r="AD22" s="132">
        <v>15</v>
      </c>
      <c r="AE22" s="256">
        <v>69</v>
      </c>
      <c r="AF22" s="43"/>
      <c r="AH22" s="182" t="s">
        <v>0</v>
      </c>
    </row>
    <row r="23" spans="1:35" ht="21.75" customHeight="1" x14ac:dyDescent="0.2">
      <c r="A23" s="305">
        <v>694</v>
      </c>
      <c r="B23" s="301">
        <v>58</v>
      </c>
      <c r="C23" s="21"/>
      <c r="D23" s="88" t="s">
        <v>16</v>
      </c>
      <c r="E23" s="313">
        <v>22</v>
      </c>
      <c r="F23" s="127">
        <v>22</v>
      </c>
      <c r="G23" s="22"/>
      <c r="H23" s="42">
        <v>677</v>
      </c>
      <c r="I23" s="59">
        <v>57</v>
      </c>
      <c r="J23" s="43"/>
      <c r="K23" s="75">
        <f t="shared" si="0"/>
        <v>-17</v>
      </c>
      <c r="L23" s="76">
        <f t="shared" si="1"/>
        <v>-2.4495677233429394</v>
      </c>
      <c r="M23" s="324">
        <f t="shared" si="2"/>
        <v>678</v>
      </c>
      <c r="N23" s="325">
        <f t="shared" si="3"/>
        <v>-1</v>
      </c>
      <c r="O23" s="28"/>
      <c r="P23" s="7">
        <v>3</v>
      </c>
      <c r="Q23" s="7">
        <v>0</v>
      </c>
      <c r="R23" s="113"/>
      <c r="S23" s="40">
        <v>13</v>
      </c>
      <c r="T23" s="132" t="s">
        <v>75</v>
      </c>
      <c r="U23" s="41">
        <v>3</v>
      </c>
      <c r="V23" s="132" t="s">
        <v>75</v>
      </c>
      <c r="W23" s="113"/>
      <c r="X23" s="39">
        <v>3</v>
      </c>
      <c r="Y23" s="28"/>
      <c r="Z23" s="255">
        <v>70</v>
      </c>
      <c r="AA23" s="59">
        <v>19</v>
      </c>
      <c r="AB23" s="43"/>
      <c r="AC23" s="98">
        <v>60</v>
      </c>
      <c r="AD23" s="7">
        <v>10</v>
      </c>
      <c r="AE23" s="226">
        <v>56</v>
      </c>
      <c r="AF23" s="43"/>
    </row>
    <row r="24" spans="1:35" ht="21.75" customHeight="1" x14ac:dyDescent="0.2">
      <c r="A24" s="362">
        <v>154</v>
      </c>
      <c r="B24" s="302">
        <v>22</v>
      </c>
      <c r="C24" s="21"/>
      <c r="D24" s="194" t="s">
        <v>17</v>
      </c>
      <c r="E24" s="314">
        <v>9</v>
      </c>
      <c r="F24" s="195">
        <v>8</v>
      </c>
      <c r="G24" s="22"/>
      <c r="H24" s="192">
        <v>126</v>
      </c>
      <c r="I24" s="193">
        <v>22</v>
      </c>
      <c r="J24" s="43"/>
      <c r="K24" s="289">
        <f t="shared" si="0"/>
        <v>-28</v>
      </c>
      <c r="L24" s="290">
        <f t="shared" si="1"/>
        <v>-18.181818181818183</v>
      </c>
      <c r="M24" s="326">
        <f t="shared" si="2"/>
        <v>126</v>
      </c>
      <c r="N24" s="327">
        <f t="shared" si="3"/>
        <v>0</v>
      </c>
      <c r="O24" s="28"/>
      <c r="P24" s="196">
        <v>1</v>
      </c>
      <c r="Q24" s="196">
        <v>0</v>
      </c>
      <c r="R24" s="197"/>
      <c r="S24" s="198">
        <v>24</v>
      </c>
      <c r="T24" s="294" t="s">
        <v>75</v>
      </c>
      <c r="U24" s="199">
        <v>1</v>
      </c>
      <c r="V24" s="294" t="s">
        <v>75</v>
      </c>
      <c r="W24" s="197"/>
      <c r="X24" s="200">
        <v>4</v>
      </c>
      <c r="Y24" s="28"/>
      <c r="Z24" s="201">
        <v>70</v>
      </c>
      <c r="AA24" s="193">
        <v>20</v>
      </c>
      <c r="AB24" s="43"/>
      <c r="AC24" s="202">
        <v>48</v>
      </c>
      <c r="AD24" s="196">
        <v>22</v>
      </c>
      <c r="AE24" s="277">
        <v>66</v>
      </c>
      <c r="AF24" s="43"/>
    </row>
    <row r="25" spans="1:35" s="11" customFormat="1" ht="5.25" customHeight="1" x14ac:dyDescent="0.2">
      <c r="A25" s="71"/>
      <c r="B25" s="65"/>
      <c r="C25" s="72"/>
      <c r="D25" s="73"/>
      <c r="E25" s="123"/>
      <c r="F25" s="123"/>
      <c r="G25" s="73"/>
      <c r="H25" s="71"/>
      <c r="I25" s="65"/>
      <c r="J25" s="65"/>
      <c r="K25" s="62"/>
      <c r="L25" s="63"/>
      <c r="M25" s="328"/>
      <c r="N25" s="328"/>
      <c r="O25" s="351"/>
      <c r="P25" s="64"/>
      <c r="Q25" s="64"/>
      <c r="R25" s="114"/>
      <c r="S25" s="65"/>
      <c r="T25" s="64"/>
      <c r="U25" s="66"/>
      <c r="V25" s="64"/>
      <c r="W25" s="114"/>
      <c r="X25" s="64"/>
      <c r="Y25" s="351"/>
      <c r="Z25" s="65"/>
      <c r="AA25" s="63"/>
      <c r="AB25" s="65"/>
      <c r="AC25" s="64"/>
      <c r="AD25" s="64"/>
      <c r="AE25" s="222"/>
      <c r="AF25" s="65"/>
    </row>
    <row r="26" spans="1:35" ht="30" customHeight="1" x14ac:dyDescent="0.2">
      <c r="A26" s="303">
        <v>1</v>
      </c>
      <c r="B26" s="304">
        <v>0</v>
      </c>
      <c r="C26" s="21"/>
      <c r="D26" s="83" t="s">
        <v>72</v>
      </c>
      <c r="E26" s="315">
        <v>2</v>
      </c>
      <c r="F26" s="128">
        <v>3</v>
      </c>
      <c r="G26" s="22"/>
      <c r="H26" s="50">
        <v>1</v>
      </c>
      <c r="I26" s="69">
        <v>0</v>
      </c>
      <c r="J26" s="43"/>
      <c r="K26" s="179">
        <f>H26-A26</f>
        <v>0</v>
      </c>
      <c r="L26" s="180">
        <f>SUM(K26/A26*100)</f>
        <v>0</v>
      </c>
      <c r="M26" s="329">
        <f>SUM(A26+P26-S26-U26-X26)</f>
        <v>1</v>
      </c>
      <c r="N26" s="330">
        <f>SUM(H26-M26)</f>
        <v>0</v>
      </c>
      <c r="O26" s="352"/>
      <c r="P26" s="89">
        <v>0</v>
      </c>
      <c r="Q26" s="52">
        <v>0</v>
      </c>
      <c r="R26" s="115"/>
      <c r="S26" s="90">
        <v>0</v>
      </c>
      <c r="T26" s="133" t="s">
        <v>75</v>
      </c>
      <c r="U26" s="91">
        <v>0</v>
      </c>
      <c r="V26" s="133" t="s">
        <v>75</v>
      </c>
      <c r="W26" s="116"/>
      <c r="X26" s="92">
        <v>0</v>
      </c>
      <c r="Y26" s="352"/>
      <c r="Z26" s="70">
        <v>87</v>
      </c>
      <c r="AA26" s="94">
        <v>41</v>
      </c>
      <c r="AB26" s="43"/>
      <c r="AC26" s="99">
        <v>0</v>
      </c>
      <c r="AD26" s="133">
        <v>0</v>
      </c>
      <c r="AE26" s="223">
        <v>0</v>
      </c>
      <c r="AF26" s="43"/>
    </row>
    <row r="27" spans="1:35" s="11" customFormat="1" ht="6.75" customHeight="1" x14ac:dyDescent="0.2">
      <c r="A27" s="71"/>
      <c r="B27" s="65"/>
      <c r="C27" s="72"/>
      <c r="D27" s="73"/>
      <c r="E27" s="123"/>
      <c r="F27" s="123"/>
      <c r="G27" s="73"/>
      <c r="H27" s="71"/>
      <c r="I27" s="65"/>
      <c r="J27" s="65"/>
      <c r="K27" s="62"/>
      <c r="L27" s="63"/>
      <c r="M27" s="328"/>
      <c r="N27" s="328"/>
      <c r="O27" s="351"/>
      <c r="P27" s="64"/>
      <c r="Q27" s="64"/>
      <c r="R27" s="114"/>
      <c r="S27" s="65"/>
      <c r="T27" s="64"/>
      <c r="U27" s="66"/>
      <c r="V27" s="64"/>
      <c r="W27" s="114"/>
      <c r="X27" s="64"/>
      <c r="Y27" s="351"/>
      <c r="Z27" s="65"/>
      <c r="AA27" s="63"/>
      <c r="AB27" s="65"/>
      <c r="AC27" s="64"/>
      <c r="AD27" s="64"/>
      <c r="AE27" s="222"/>
      <c r="AF27" s="65"/>
    </row>
    <row r="28" spans="1:35" s="176" customFormat="1" ht="27.75" customHeight="1" x14ac:dyDescent="0.2">
      <c r="A28" s="303">
        <v>42</v>
      </c>
      <c r="B28" s="304">
        <v>12</v>
      </c>
      <c r="C28" s="164"/>
      <c r="D28" s="83" t="s">
        <v>62</v>
      </c>
      <c r="E28" s="315">
        <v>3</v>
      </c>
      <c r="F28" s="128">
        <v>3</v>
      </c>
      <c r="G28" s="22"/>
      <c r="H28" s="162">
        <v>38</v>
      </c>
      <c r="I28" s="163">
        <v>12</v>
      </c>
      <c r="J28" s="165"/>
      <c r="K28" s="84">
        <f>H28-A28</f>
        <v>-4</v>
      </c>
      <c r="L28" s="85">
        <f>SUM(K28/A28*100)</f>
        <v>-9.5238095238095237</v>
      </c>
      <c r="M28" s="329">
        <f>SUM(A28+P28-S28-U28-X28)</f>
        <v>38</v>
      </c>
      <c r="N28" s="330">
        <f>SUM(H28-M28)</f>
        <v>0</v>
      </c>
      <c r="O28" s="353"/>
      <c r="P28" s="167">
        <v>0</v>
      </c>
      <c r="Q28" s="168">
        <v>0</v>
      </c>
      <c r="R28" s="169"/>
      <c r="S28" s="170">
        <v>2</v>
      </c>
      <c r="T28" s="175" t="s">
        <v>75</v>
      </c>
      <c r="U28" s="171">
        <v>2</v>
      </c>
      <c r="V28" s="175" t="s">
        <v>75</v>
      </c>
      <c r="W28" s="172"/>
      <c r="X28" s="128">
        <v>0</v>
      </c>
      <c r="Y28" s="353"/>
      <c r="Z28" s="173">
        <v>76</v>
      </c>
      <c r="AA28" s="163">
        <v>31</v>
      </c>
      <c r="AB28" s="165"/>
      <c r="AC28" s="174">
        <v>0</v>
      </c>
      <c r="AD28" s="175">
        <v>12</v>
      </c>
      <c r="AE28" s="228">
        <v>70</v>
      </c>
      <c r="AF28" s="165"/>
    </row>
    <row r="29" spans="1:35" s="11" customFormat="1" ht="6.75" customHeight="1" x14ac:dyDescent="0.2">
      <c r="A29" s="71"/>
      <c r="B29" s="65"/>
      <c r="C29" s="72"/>
      <c r="D29" s="73"/>
      <c r="E29" s="123"/>
      <c r="F29" s="123"/>
      <c r="G29" s="73"/>
      <c r="H29" s="71"/>
      <c r="I29" s="65"/>
      <c r="J29" s="65"/>
      <c r="K29" s="62"/>
      <c r="L29" s="63"/>
      <c r="M29" s="328"/>
      <c r="N29" s="328"/>
      <c r="O29" s="354"/>
      <c r="P29" s="64"/>
      <c r="Q29" s="64"/>
      <c r="R29" s="114"/>
      <c r="S29" s="65"/>
      <c r="T29" s="64"/>
      <c r="U29" s="66"/>
      <c r="V29" s="64"/>
      <c r="W29" s="114"/>
      <c r="X29" s="64"/>
      <c r="Y29" s="354"/>
      <c r="Z29" s="65"/>
      <c r="AA29" s="63"/>
      <c r="AB29" s="356"/>
      <c r="AC29" s="64"/>
      <c r="AD29" s="64" t="s">
        <v>0</v>
      </c>
      <c r="AE29" s="222"/>
      <c r="AF29" s="65"/>
    </row>
    <row r="30" spans="1:35" s="11" customFormat="1" ht="30.75" customHeight="1" thickBot="1" x14ac:dyDescent="0.25">
      <c r="A30" s="279">
        <f>SUM(A6:A28)</f>
        <v>6301</v>
      </c>
      <c r="B30" s="279">
        <f>SUM(B28:B29,B26,B6:B24)</f>
        <v>577</v>
      </c>
      <c r="C30" s="232"/>
      <c r="D30" s="233" t="s">
        <v>55</v>
      </c>
      <c r="E30" s="279">
        <f>SUM(E28:E29,E26,E6:E24)</f>
        <v>255</v>
      </c>
      <c r="F30" s="279">
        <f>SUM(F28:F29,F26,F6:F24)</f>
        <v>256</v>
      </c>
      <c r="G30" s="234"/>
      <c r="H30" s="279">
        <f>SUM(H6:H28)</f>
        <v>6148</v>
      </c>
      <c r="I30" s="279">
        <f>SUM(I28:I29,I26,I6:I24)</f>
        <v>572</v>
      </c>
      <c r="J30" s="235"/>
      <c r="K30" s="360">
        <f>SUM(K28:K29,K26,K6:K24)</f>
        <v>-153</v>
      </c>
      <c r="L30" s="360">
        <f>SUM(L28:L29,L26,L6:L24)</f>
        <v>-68.511624651659631</v>
      </c>
      <c r="M30" s="331">
        <f>SUM(M28:M29,M26,M6:M24)</f>
        <v>6143</v>
      </c>
      <c r="N30" s="355">
        <f>SUM(N28:N29,N26,N6:N24)</f>
        <v>5</v>
      </c>
      <c r="O30" s="347"/>
      <c r="P30" s="348">
        <f>SUM(P28:P29,P26,P6:P24)</f>
        <v>28</v>
      </c>
      <c r="Q30" s="348">
        <f>SUM(Q28:Q29,Q26,Q6:Q24)</f>
        <v>17</v>
      </c>
      <c r="R30" s="265"/>
      <c r="S30" s="348">
        <f>SUM(S28:S29,S26,S6:S24)</f>
        <v>120</v>
      </c>
      <c r="T30" s="348">
        <f>SUM(T28:T29,T26,T6:T24)</f>
        <v>0</v>
      </c>
      <c r="U30" s="348">
        <f>SUM(U28:U29,U26,U6:U24)</f>
        <v>55</v>
      </c>
      <c r="V30" s="348">
        <f>SUM(V28:V29,V26,V6:V24)</f>
        <v>0</v>
      </c>
      <c r="W30" s="265"/>
      <c r="X30" s="348">
        <f>SUM(X28:X29,X26,X6:X24)</f>
        <v>11</v>
      </c>
      <c r="Y30" s="347"/>
      <c r="Z30" s="349">
        <f>SUM(Z6,Z7,Z8,Z9,Z10,Z11,Z12,Z13,Z14,Z15,Z16,Z17,Z18,Z19,Z20,Z21,Z22,Z23,Z24,Z26,Z28)/21</f>
        <v>72.80952380952381</v>
      </c>
      <c r="AA30" s="349">
        <f>SUM(AA6,AA7,AA8,AA9,AA10,AA11,AA12,AA13,AA14,AA15,AA16,AA17,AA18,AA19,AA20,AA21,AA22,AA23,AA24,AA26,AA28)/21</f>
        <v>23.904761904761905</v>
      </c>
      <c r="AB30" s="357"/>
      <c r="AC30" s="349">
        <f>SUM(AC7,AC8,AC10,AC12,AC14,AC17,AC18,AC19,AC22,AC23,AC24)/11</f>
        <v>54.272727272727273</v>
      </c>
      <c r="AD30" s="349">
        <f>SUM(AD6,AD7,AD8,AD9,AD10,AD11,AD12,AD13,AD14,AD15,AD16,AD17,AD18,AD19,AD20,AD21,AD22,AD23,AD24,AD28)/20</f>
        <v>15.5</v>
      </c>
      <c r="AE30" s="350">
        <f>SUM(AE6,AE7,AE8,AE9,AE10,AE11,AE12,AE13,AE14,AE15,AE16,AE17,AE18,AE19,AE20,AE21,AE22,AE23,AE24,AE28)/20</f>
        <v>66.2</v>
      </c>
      <c r="AF30" s="56"/>
      <c r="AH30" s="11" t="s">
        <v>0</v>
      </c>
      <c r="AI30" s="11" t="s">
        <v>0</v>
      </c>
    </row>
    <row r="31" spans="1:35" s="11" customFormat="1" ht="19.5" customHeight="1" thickBot="1" x14ac:dyDescent="0.25">
      <c r="A31" s="71"/>
      <c r="B31" s="65"/>
      <c r="C31" s="72"/>
      <c r="D31" s="73"/>
      <c r="E31" s="123"/>
      <c r="F31" s="123"/>
      <c r="G31" s="73"/>
      <c r="H31" s="71"/>
      <c r="I31" s="65"/>
      <c r="J31" s="65"/>
      <c r="K31" s="62"/>
      <c r="L31" s="63"/>
      <c r="M31" s="328"/>
      <c r="N31" s="328"/>
      <c r="O31" s="74"/>
      <c r="P31" s="64"/>
      <c r="Q31" s="64"/>
      <c r="R31" s="114"/>
      <c r="S31" s="65"/>
      <c r="T31" s="64"/>
      <c r="U31" s="66"/>
      <c r="V31" s="64"/>
      <c r="W31" s="114"/>
      <c r="X31" s="64"/>
      <c r="Y31" s="74"/>
      <c r="Z31" s="65"/>
      <c r="AA31" s="63"/>
      <c r="AB31" s="65"/>
      <c r="AC31" s="64"/>
      <c r="AD31" s="64"/>
      <c r="AE31" s="64"/>
      <c r="AF31" s="65"/>
    </row>
    <row r="32" spans="1:35" ht="21.75" customHeight="1" x14ac:dyDescent="0.2">
      <c r="A32" s="361">
        <v>388</v>
      </c>
      <c r="B32" s="300">
        <v>25</v>
      </c>
      <c r="C32" s="203"/>
      <c r="D32" s="241" t="s">
        <v>36</v>
      </c>
      <c r="E32" s="312">
        <v>13</v>
      </c>
      <c r="F32" s="242">
        <v>13</v>
      </c>
      <c r="G32" s="206"/>
      <c r="H32" s="243">
        <v>383</v>
      </c>
      <c r="I32" s="240">
        <v>25</v>
      </c>
      <c r="J32" s="209"/>
      <c r="K32" s="291">
        <f>H32-A32</f>
        <v>-5</v>
      </c>
      <c r="L32" s="292">
        <f>SUM(K32/A32*100)</f>
        <v>-1.2886597938144329</v>
      </c>
      <c r="M32" s="332">
        <f>SUM(A32+P32-S32-U32-X32)</f>
        <v>383</v>
      </c>
      <c r="N32" s="323">
        <f>SUM(H32-M32)</f>
        <v>0</v>
      </c>
      <c r="O32" s="210"/>
      <c r="P32" s="246">
        <v>3</v>
      </c>
      <c r="Q32" s="246">
        <v>2</v>
      </c>
      <c r="R32" s="247"/>
      <c r="S32" s="248">
        <v>4</v>
      </c>
      <c r="T32" s="293" t="s">
        <v>75</v>
      </c>
      <c r="U32" s="249">
        <v>4</v>
      </c>
      <c r="V32" s="293" t="s">
        <v>75</v>
      </c>
      <c r="W32" s="250"/>
      <c r="X32" s="251">
        <v>0</v>
      </c>
      <c r="Y32" s="210"/>
      <c r="Z32" s="252">
        <v>72</v>
      </c>
      <c r="AA32" s="240">
        <v>15</v>
      </c>
      <c r="AB32" s="209"/>
      <c r="AC32" s="253">
        <v>63</v>
      </c>
      <c r="AD32" s="246">
        <v>8</v>
      </c>
      <c r="AE32" s="254">
        <v>70</v>
      </c>
      <c r="AF32" s="43"/>
    </row>
    <row r="33" spans="1:32" ht="21.75" customHeight="1" x14ac:dyDescent="0.2">
      <c r="A33" s="305">
        <v>376</v>
      </c>
      <c r="B33" s="301">
        <v>12</v>
      </c>
      <c r="C33" s="21"/>
      <c r="D33" s="88" t="s">
        <v>37</v>
      </c>
      <c r="E33" s="313">
        <v>15</v>
      </c>
      <c r="F33" s="127">
        <v>15</v>
      </c>
      <c r="G33" s="22"/>
      <c r="H33" s="42">
        <v>367</v>
      </c>
      <c r="I33" s="59">
        <v>12</v>
      </c>
      <c r="J33" s="43"/>
      <c r="K33" s="75">
        <f>H33-A33</f>
        <v>-9</v>
      </c>
      <c r="L33" s="76">
        <f>SUM(K33/A33*100)</f>
        <v>-2.3936170212765959</v>
      </c>
      <c r="M33" s="333">
        <f>SUM(A33+P33-S33-U33-X33)</f>
        <v>367</v>
      </c>
      <c r="N33" s="325">
        <f>SUM(H33-M33)</f>
        <v>0</v>
      </c>
      <c r="O33" s="28"/>
      <c r="P33" s="7">
        <v>5</v>
      </c>
      <c r="Q33" s="7">
        <v>0</v>
      </c>
      <c r="R33" s="113"/>
      <c r="S33" s="40">
        <v>10</v>
      </c>
      <c r="T33" s="132" t="s">
        <v>75</v>
      </c>
      <c r="U33" s="41">
        <v>4</v>
      </c>
      <c r="V33" s="132" t="s">
        <v>75</v>
      </c>
      <c r="W33" s="118"/>
      <c r="X33" s="39">
        <v>0</v>
      </c>
      <c r="Y33" s="28"/>
      <c r="Z33" s="255">
        <v>73</v>
      </c>
      <c r="AA33" s="59">
        <v>17</v>
      </c>
      <c r="AB33" s="43"/>
      <c r="AC33" s="98">
        <v>73</v>
      </c>
      <c r="AD33" s="7">
        <v>13</v>
      </c>
      <c r="AE33" s="226">
        <v>67</v>
      </c>
      <c r="AF33" s="43"/>
    </row>
    <row r="34" spans="1:32" ht="21.75" customHeight="1" x14ac:dyDescent="0.2">
      <c r="A34" s="305">
        <v>88</v>
      </c>
      <c r="B34" s="301">
        <v>8</v>
      </c>
      <c r="C34" s="21"/>
      <c r="D34" s="88" t="s">
        <v>38</v>
      </c>
      <c r="E34" s="313">
        <v>5</v>
      </c>
      <c r="F34" s="127">
        <v>5</v>
      </c>
      <c r="G34" s="22"/>
      <c r="H34" s="42">
        <v>89</v>
      </c>
      <c r="I34" s="59">
        <v>8</v>
      </c>
      <c r="J34" s="43"/>
      <c r="K34" s="75">
        <f>H34-A34</f>
        <v>1</v>
      </c>
      <c r="L34" s="76">
        <f>SUM(K34/A34*100)</f>
        <v>1.1363636363636365</v>
      </c>
      <c r="M34" s="333">
        <f>SUM(A34+P34-S34-U34-X34)</f>
        <v>89</v>
      </c>
      <c r="N34" s="325">
        <f>SUM(H34-M34)</f>
        <v>0</v>
      </c>
      <c r="O34" s="28"/>
      <c r="P34" s="7">
        <v>1</v>
      </c>
      <c r="Q34" s="7">
        <v>0</v>
      </c>
      <c r="R34" s="113"/>
      <c r="S34" s="40">
        <v>0</v>
      </c>
      <c r="T34" s="132" t="s">
        <v>75</v>
      </c>
      <c r="U34" s="41">
        <v>0</v>
      </c>
      <c r="V34" s="132" t="s">
        <v>75</v>
      </c>
      <c r="W34" s="118"/>
      <c r="X34" s="39">
        <v>0</v>
      </c>
      <c r="Y34" s="28"/>
      <c r="Z34" s="255">
        <v>76</v>
      </c>
      <c r="AA34" s="59">
        <v>18</v>
      </c>
      <c r="AB34" s="43"/>
      <c r="AC34" s="130">
        <v>77</v>
      </c>
      <c r="AD34" s="7">
        <v>0</v>
      </c>
      <c r="AE34" s="226">
        <v>0</v>
      </c>
      <c r="AF34" s="43"/>
    </row>
    <row r="35" spans="1:32" ht="21.75" customHeight="1" x14ac:dyDescent="0.2">
      <c r="A35" s="305">
        <v>15</v>
      </c>
      <c r="B35" s="301">
        <v>0</v>
      </c>
      <c r="C35" s="21"/>
      <c r="D35" s="88" t="s">
        <v>59</v>
      </c>
      <c r="E35" s="313">
        <v>1</v>
      </c>
      <c r="F35" s="127">
        <v>1</v>
      </c>
      <c r="G35" s="22"/>
      <c r="H35" s="42">
        <v>15</v>
      </c>
      <c r="I35" s="59">
        <v>0</v>
      </c>
      <c r="J35" s="43"/>
      <c r="K35" s="75">
        <f>H35-A35</f>
        <v>0</v>
      </c>
      <c r="L35" s="76">
        <f>SUM(K35/A35*100)</f>
        <v>0</v>
      </c>
      <c r="M35" s="333">
        <f>SUM(A35+P35-S35-U35-X35)</f>
        <v>15</v>
      </c>
      <c r="N35" s="325">
        <v>0</v>
      </c>
      <c r="O35" s="28"/>
      <c r="P35" s="7">
        <v>0</v>
      </c>
      <c r="Q35" s="7">
        <v>0</v>
      </c>
      <c r="R35" s="113"/>
      <c r="S35" s="40">
        <v>0</v>
      </c>
      <c r="T35" s="132" t="s">
        <v>75</v>
      </c>
      <c r="U35" s="41">
        <v>0</v>
      </c>
      <c r="V35" s="132" t="s">
        <v>75</v>
      </c>
      <c r="W35" s="118"/>
      <c r="X35" s="39">
        <v>0</v>
      </c>
      <c r="Y35" s="28"/>
      <c r="Z35" s="68">
        <v>75</v>
      </c>
      <c r="AA35" s="59">
        <v>7</v>
      </c>
      <c r="AB35" s="43"/>
      <c r="AC35" s="130">
        <v>0</v>
      </c>
      <c r="AD35" s="132">
        <v>0</v>
      </c>
      <c r="AE35" s="256">
        <v>0</v>
      </c>
      <c r="AF35" s="43"/>
    </row>
    <row r="36" spans="1:32" s="11" customFormat="1" ht="21.75" customHeight="1" thickBot="1" x14ac:dyDescent="0.25">
      <c r="A36" s="261">
        <f>SUM(A32:A35)</f>
        <v>867</v>
      </c>
      <c r="B36" s="258">
        <f>SUM(B32:B35)</f>
        <v>45</v>
      </c>
      <c r="C36" s="232"/>
      <c r="D36" s="259" t="s">
        <v>56</v>
      </c>
      <c r="E36" s="260">
        <f>SUM(E32:E35)</f>
        <v>34</v>
      </c>
      <c r="F36" s="260">
        <f>SUM(F32:F35)</f>
        <v>34</v>
      </c>
      <c r="G36" s="234"/>
      <c r="H36" s="261">
        <f>SUM(H32:H35)</f>
        <v>854</v>
      </c>
      <c r="I36" s="258">
        <f>SUM(I32:I35)</f>
        <v>45</v>
      </c>
      <c r="J36" s="235"/>
      <c r="K36" s="262">
        <f>SUM(K32:K35)</f>
        <v>-13</v>
      </c>
      <c r="L36" s="263">
        <f>SUM(K36/A36*100)</f>
        <v>-1.4994232987312572</v>
      </c>
      <c r="M36" s="334">
        <f>SUM(M32:M35)</f>
        <v>854</v>
      </c>
      <c r="N36" s="335">
        <f>SUM(H36-M36)</f>
        <v>0</v>
      </c>
      <c r="O36" s="236"/>
      <c r="P36" s="264">
        <f>SUM(P32:P35)</f>
        <v>9</v>
      </c>
      <c r="Q36" s="264">
        <f>SUM(Q32:Q35)</f>
        <v>2</v>
      </c>
      <c r="R36" s="265"/>
      <c r="S36" s="264">
        <f>SUM(S32:S35)</f>
        <v>14</v>
      </c>
      <c r="T36" s="264">
        <f>SUM(T32:T35)</f>
        <v>0</v>
      </c>
      <c r="U36" s="264">
        <f>SUM(U32:U35)</f>
        <v>8</v>
      </c>
      <c r="V36" s="264">
        <f>SUM(V32:V35)</f>
        <v>0</v>
      </c>
      <c r="W36" s="265"/>
      <c r="X36" s="258">
        <f>SUM(X32:X35)</f>
        <v>0</v>
      </c>
      <c r="Y36" s="236"/>
      <c r="Z36" s="266">
        <f>SUM(Z32:Z35)/4</f>
        <v>74</v>
      </c>
      <c r="AA36" s="267">
        <f>SUM(AA32:AA35)/4</f>
        <v>14.25</v>
      </c>
      <c r="AB36" s="235"/>
      <c r="AC36" s="266">
        <f>SUM(AC32,AC33,AC34)/3</f>
        <v>71</v>
      </c>
      <c r="AD36" s="268">
        <f>SUM(AD32:AD35)/2</f>
        <v>10.5</v>
      </c>
      <c r="AE36" s="269">
        <f>SUM(AE32:AE35)/2</f>
        <v>68.5</v>
      </c>
      <c r="AF36" s="56"/>
    </row>
    <row r="37" spans="1:32" s="11" customFormat="1" ht="20.25" customHeight="1" thickBot="1" x14ac:dyDescent="0.25">
      <c r="A37" s="71"/>
      <c r="B37" s="65"/>
      <c r="C37" s="72"/>
      <c r="D37" s="73"/>
      <c r="E37" s="123"/>
      <c r="F37" s="123"/>
      <c r="G37" s="73"/>
      <c r="H37" s="71"/>
      <c r="I37" s="65"/>
      <c r="J37" s="65"/>
      <c r="K37" s="62"/>
      <c r="L37" s="63"/>
      <c r="M37" s="328"/>
      <c r="N37" s="328"/>
      <c r="O37" s="74"/>
      <c r="P37" s="64"/>
      <c r="Q37" s="64"/>
      <c r="R37" s="114"/>
      <c r="S37" s="65"/>
      <c r="T37" s="64"/>
      <c r="U37" s="66"/>
      <c r="V37" s="64"/>
      <c r="W37" s="114"/>
      <c r="X37" s="64"/>
      <c r="Y37" s="74"/>
      <c r="Z37" s="65"/>
      <c r="AA37" s="63"/>
      <c r="AB37" s="65"/>
      <c r="AC37" s="64"/>
      <c r="AD37" s="64"/>
      <c r="AE37" s="64"/>
      <c r="AF37" s="65"/>
    </row>
    <row r="38" spans="1:32" ht="32.25" customHeight="1" x14ac:dyDescent="0.2">
      <c r="A38" s="306">
        <v>95</v>
      </c>
      <c r="B38" s="307">
        <v>2</v>
      </c>
      <c r="C38" s="203"/>
      <c r="D38" s="204" t="s">
        <v>69</v>
      </c>
      <c r="E38" s="316">
        <v>3</v>
      </c>
      <c r="F38" s="205">
        <v>3</v>
      </c>
      <c r="G38" s="206"/>
      <c r="H38" s="207">
        <v>95</v>
      </c>
      <c r="I38" s="208">
        <v>2</v>
      </c>
      <c r="J38" s="209"/>
      <c r="K38" s="287">
        <f>H38-A38</f>
        <v>0</v>
      </c>
      <c r="L38" s="288">
        <f>SUM(K38/A38*100)</f>
        <v>0</v>
      </c>
      <c r="M38" s="336">
        <f>SUM(A38+P38-S38-U38-X38)</f>
        <v>95</v>
      </c>
      <c r="N38" s="337">
        <f>SUM(H38-M38)</f>
        <v>0</v>
      </c>
      <c r="O38" s="210"/>
      <c r="P38" s="211">
        <v>0</v>
      </c>
      <c r="Q38" s="212">
        <v>0</v>
      </c>
      <c r="R38" s="213"/>
      <c r="S38" s="214">
        <v>0</v>
      </c>
      <c r="T38" s="220" t="s">
        <v>75</v>
      </c>
      <c r="U38" s="215">
        <v>0</v>
      </c>
      <c r="V38" s="220" t="s">
        <v>75</v>
      </c>
      <c r="W38" s="216"/>
      <c r="X38" s="217">
        <v>0</v>
      </c>
      <c r="Y38" s="210"/>
      <c r="Z38" s="218">
        <v>51</v>
      </c>
      <c r="AA38" s="208">
        <v>4</v>
      </c>
      <c r="AB38" s="209"/>
      <c r="AC38" s="219">
        <v>0</v>
      </c>
      <c r="AD38" s="220">
        <v>0</v>
      </c>
      <c r="AE38" s="221">
        <v>0</v>
      </c>
      <c r="AF38" s="43"/>
    </row>
    <row r="39" spans="1:32" s="11" customFormat="1" ht="4.5" customHeight="1" x14ac:dyDescent="0.2">
      <c r="A39" s="71"/>
      <c r="B39" s="65"/>
      <c r="C39" s="72"/>
      <c r="D39" s="73"/>
      <c r="E39" s="123" t="s">
        <v>0</v>
      </c>
      <c r="F39" s="123" t="s">
        <v>0</v>
      </c>
      <c r="G39" s="73"/>
      <c r="H39" s="71"/>
      <c r="I39" s="65"/>
      <c r="J39" s="65"/>
      <c r="K39" s="62"/>
      <c r="L39" s="63"/>
      <c r="M39" s="328"/>
      <c r="N39" s="328"/>
      <c r="O39" s="74"/>
      <c r="P39" s="64"/>
      <c r="Q39" s="64"/>
      <c r="R39" s="114"/>
      <c r="S39" s="65"/>
      <c r="T39" s="64"/>
      <c r="U39" s="66"/>
      <c r="V39" s="64"/>
      <c r="W39" s="114"/>
      <c r="X39" s="64"/>
      <c r="Y39" s="74"/>
      <c r="Z39" s="65"/>
      <c r="AA39" s="63"/>
      <c r="AB39" s="65"/>
      <c r="AC39" s="64"/>
      <c r="AD39" s="64"/>
      <c r="AE39" s="222"/>
      <c r="AF39" s="65"/>
    </row>
    <row r="40" spans="1:32" ht="32.25" customHeight="1" x14ac:dyDescent="0.2">
      <c r="A40" s="303">
        <v>25</v>
      </c>
      <c r="B40" s="304">
        <v>0</v>
      </c>
      <c r="C40" s="21"/>
      <c r="D40" s="83" t="s">
        <v>70</v>
      </c>
      <c r="E40" s="315">
        <v>1</v>
      </c>
      <c r="F40" s="128">
        <v>1</v>
      </c>
      <c r="G40" s="22"/>
      <c r="H40" s="50">
        <v>26</v>
      </c>
      <c r="I40" s="69">
        <v>0</v>
      </c>
      <c r="J40" s="43"/>
      <c r="K40" s="179">
        <f>H40-A40</f>
        <v>1</v>
      </c>
      <c r="L40" s="180">
        <f>SUM(K40/A40*100)</f>
        <v>4</v>
      </c>
      <c r="M40" s="329">
        <f>SUM(A40+P40-S40-U40-X40)</f>
        <v>26</v>
      </c>
      <c r="N40" s="330">
        <f>SUM(H40-M40)</f>
        <v>0</v>
      </c>
      <c r="O40" s="28"/>
      <c r="P40" s="51">
        <v>1</v>
      </c>
      <c r="Q40" s="52">
        <v>0</v>
      </c>
      <c r="R40" s="115"/>
      <c r="S40" s="53">
        <v>0</v>
      </c>
      <c r="T40" s="133" t="s">
        <v>75</v>
      </c>
      <c r="U40" s="54">
        <v>0</v>
      </c>
      <c r="V40" s="133" t="s">
        <v>75</v>
      </c>
      <c r="W40" s="116"/>
      <c r="X40" s="55">
        <v>0</v>
      </c>
      <c r="Y40" s="28"/>
      <c r="Z40" s="86">
        <v>48</v>
      </c>
      <c r="AA40" s="69">
        <v>4</v>
      </c>
      <c r="AB40" s="43"/>
      <c r="AC40" s="99">
        <v>49</v>
      </c>
      <c r="AD40" s="133">
        <v>0</v>
      </c>
      <c r="AE40" s="223">
        <v>0</v>
      </c>
      <c r="AF40" s="43"/>
    </row>
    <row r="41" spans="1:32" s="11" customFormat="1" ht="4.5" customHeight="1" x14ac:dyDescent="0.2">
      <c r="A41" s="71"/>
      <c r="B41" s="65"/>
      <c r="C41" s="72"/>
      <c r="D41" s="73"/>
      <c r="E41" s="123"/>
      <c r="F41" s="123"/>
      <c r="G41" s="73"/>
      <c r="H41" s="71"/>
      <c r="I41" s="65"/>
      <c r="J41" s="65"/>
      <c r="K41" s="62"/>
      <c r="L41" s="63"/>
      <c r="M41" s="328"/>
      <c r="N41" s="328"/>
      <c r="O41" s="74"/>
      <c r="P41" s="64"/>
      <c r="Q41" s="64"/>
      <c r="R41" s="114"/>
      <c r="S41" s="65"/>
      <c r="T41" s="64"/>
      <c r="U41" s="66"/>
      <c r="V41" s="64"/>
      <c r="W41" s="114"/>
      <c r="X41" s="64"/>
      <c r="Y41" s="74"/>
      <c r="Z41" s="65"/>
      <c r="AA41" s="63"/>
      <c r="AB41" s="65"/>
      <c r="AC41" s="64"/>
      <c r="AD41" s="64"/>
      <c r="AE41" s="222"/>
      <c r="AF41" s="65"/>
    </row>
    <row r="42" spans="1:32" ht="21.75" customHeight="1" x14ac:dyDescent="0.2">
      <c r="A42" s="308">
        <v>269</v>
      </c>
      <c r="B42" s="309">
        <v>13</v>
      </c>
      <c r="C42" s="21"/>
      <c r="D42" s="87" t="s">
        <v>39</v>
      </c>
      <c r="E42" s="317">
        <v>10</v>
      </c>
      <c r="F42" s="126">
        <v>10</v>
      </c>
      <c r="G42" s="22"/>
      <c r="H42" s="57">
        <v>273</v>
      </c>
      <c r="I42" s="58">
        <v>13</v>
      </c>
      <c r="J42" s="43"/>
      <c r="K42" s="138">
        <f>H42-A42</f>
        <v>4</v>
      </c>
      <c r="L42" s="139">
        <f>SUM(K42/A42*100)</f>
        <v>1.486988847583643</v>
      </c>
      <c r="M42" s="338">
        <f>SUM(A42+P42-S42-U42-X42)</f>
        <v>273</v>
      </c>
      <c r="N42" s="339">
        <f>SUM(H42-M42)</f>
        <v>0</v>
      </c>
      <c r="O42" s="28"/>
      <c r="P42" s="77">
        <v>11</v>
      </c>
      <c r="Q42" s="78">
        <v>0</v>
      </c>
      <c r="R42" s="112"/>
      <c r="S42" s="81">
        <v>6</v>
      </c>
      <c r="T42" s="134" t="s">
        <v>75</v>
      </c>
      <c r="U42" s="82">
        <v>0</v>
      </c>
      <c r="V42" s="134" t="s">
        <v>75</v>
      </c>
      <c r="W42" s="117"/>
      <c r="X42" s="79">
        <v>1</v>
      </c>
      <c r="Y42" s="28"/>
      <c r="Z42" s="67">
        <v>60</v>
      </c>
      <c r="AA42" s="58">
        <v>7</v>
      </c>
      <c r="AB42" s="43"/>
      <c r="AC42" s="97">
        <v>49</v>
      </c>
      <c r="AD42" s="134">
        <v>5</v>
      </c>
      <c r="AE42" s="225">
        <v>40</v>
      </c>
      <c r="AF42" s="43"/>
    </row>
    <row r="43" spans="1:32" ht="21.75" customHeight="1" x14ac:dyDescent="0.2">
      <c r="A43" s="305">
        <v>112</v>
      </c>
      <c r="B43" s="301">
        <v>5</v>
      </c>
      <c r="C43" s="21"/>
      <c r="D43" s="88" t="s">
        <v>40</v>
      </c>
      <c r="E43" s="313">
        <v>5</v>
      </c>
      <c r="F43" s="127">
        <v>5</v>
      </c>
      <c r="G43" s="22"/>
      <c r="H43" s="42">
        <v>105</v>
      </c>
      <c r="I43" s="59">
        <v>5</v>
      </c>
      <c r="J43" s="43"/>
      <c r="K43" s="75">
        <f>H43-A43</f>
        <v>-7</v>
      </c>
      <c r="L43" s="76">
        <f>SUM(K43/A43*100)</f>
        <v>-6.25</v>
      </c>
      <c r="M43" s="333">
        <f>SUM(A43+P43-S43-U43-X43)</f>
        <v>106</v>
      </c>
      <c r="N43" s="325">
        <f>SUM(H43-M43)</f>
        <v>-1</v>
      </c>
      <c r="O43" s="28"/>
      <c r="P43" s="36">
        <v>2</v>
      </c>
      <c r="Q43" s="7">
        <v>0</v>
      </c>
      <c r="R43" s="113"/>
      <c r="S43" s="40">
        <v>3</v>
      </c>
      <c r="T43" s="132" t="s">
        <v>75</v>
      </c>
      <c r="U43" s="41">
        <v>0</v>
      </c>
      <c r="V43" s="132" t="s">
        <v>75</v>
      </c>
      <c r="W43" s="118"/>
      <c r="X43" s="39">
        <v>5</v>
      </c>
      <c r="Y43" s="28"/>
      <c r="Z43" s="68">
        <v>54</v>
      </c>
      <c r="AA43" s="59">
        <v>4</v>
      </c>
      <c r="AB43" s="43"/>
      <c r="AC43" s="130">
        <v>48</v>
      </c>
      <c r="AD43" s="7">
        <v>2</v>
      </c>
      <c r="AE43" s="226">
        <v>41</v>
      </c>
      <c r="AF43" s="43"/>
    </row>
    <row r="44" spans="1:32" s="161" customFormat="1" ht="21.75" customHeight="1" x14ac:dyDescent="0.2">
      <c r="A44" s="60">
        <f>SUM(A42:A43)</f>
        <v>381</v>
      </c>
      <c r="B44" s="61">
        <f>SUM(B42:B43)</f>
        <v>18</v>
      </c>
      <c r="C44" s="145"/>
      <c r="D44" s="146" t="s">
        <v>41</v>
      </c>
      <c r="E44" s="80">
        <f>SUM(E42:E43)</f>
        <v>15</v>
      </c>
      <c r="F44" s="147">
        <f>SUM(F42:F43)</f>
        <v>15</v>
      </c>
      <c r="G44" s="148"/>
      <c r="H44" s="143">
        <f>SUM(H42:H43)</f>
        <v>378</v>
      </c>
      <c r="I44" s="144">
        <f>SUM(I42:I43)</f>
        <v>18</v>
      </c>
      <c r="J44" s="149"/>
      <c r="K44" s="150">
        <f>H44-A44</f>
        <v>-3</v>
      </c>
      <c r="L44" s="151">
        <f>SUM(K44/A44*100)</f>
        <v>-0.78740157480314954</v>
      </c>
      <c r="M44" s="340">
        <f>SUM(A44+P44-S44-U44-X44)</f>
        <v>379</v>
      </c>
      <c r="N44" s="327">
        <f>SUM(H44-M44)</f>
        <v>-1</v>
      </c>
      <c r="O44" s="152"/>
      <c r="P44" s="153">
        <f>SUM(P42:P43)</f>
        <v>13</v>
      </c>
      <c r="Q44" s="154">
        <f>SUM(Q42:Q43)</f>
        <v>0</v>
      </c>
      <c r="R44" s="155"/>
      <c r="S44" s="156">
        <f>SUM(S42:S43)</f>
        <v>9</v>
      </c>
      <c r="T44" s="154">
        <f>SUM(T42:T43)</f>
        <v>0</v>
      </c>
      <c r="U44" s="157">
        <f>SUM(U42:U43)</f>
        <v>0</v>
      </c>
      <c r="V44" s="154">
        <f>SUM(V42:V43)</f>
        <v>0</v>
      </c>
      <c r="W44" s="158"/>
      <c r="X44" s="147">
        <f>SUM(X42:X43)</f>
        <v>6</v>
      </c>
      <c r="Y44" s="152"/>
      <c r="Z44" s="159">
        <f>SUM(Z42:Z43)/2</f>
        <v>57</v>
      </c>
      <c r="AA44" s="144">
        <f>SUM(AA42,AA43)/2</f>
        <v>5.5</v>
      </c>
      <c r="AB44" s="149"/>
      <c r="AC44" s="153">
        <f>SUM(AC43,AC42)/2</f>
        <v>48.5</v>
      </c>
      <c r="AD44" s="160">
        <f>SUM(AD43,AD42)/2</f>
        <v>3.5</v>
      </c>
      <c r="AE44" s="227">
        <f>SUM(AE43,AE42)/2</f>
        <v>40.5</v>
      </c>
      <c r="AF44" s="149"/>
    </row>
    <row r="45" spans="1:32" s="11" customFormat="1" ht="4.5" customHeight="1" x14ac:dyDescent="0.2">
      <c r="A45" s="71"/>
      <c r="B45" s="65"/>
      <c r="C45" s="72"/>
      <c r="D45" s="73"/>
      <c r="E45" s="123" t="s">
        <v>0</v>
      </c>
      <c r="F45" s="123" t="s">
        <v>0</v>
      </c>
      <c r="G45" s="73"/>
      <c r="H45" s="71"/>
      <c r="I45" s="65"/>
      <c r="J45" s="65"/>
      <c r="K45" s="62"/>
      <c r="L45" s="63"/>
      <c r="M45" s="328"/>
      <c r="N45" s="328"/>
      <c r="O45" s="74"/>
      <c r="P45" s="64"/>
      <c r="Q45" s="64"/>
      <c r="R45" s="114"/>
      <c r="S45" s="65"/>
      <c r="T45" s="64"/>
      <c r="U45" s="66"/>
      <c r="V45" s="64"/>
      <c r="W45" s="114"/>
      <c r="X45" s="64"/>
      <c r="Y45" s="74"/>
      <c r="Z45" s="65"/>
      <c r="AA45" s="63"/>
      <c r="AB45" s="65"/>
      <c r="AC45" s="64"/>
      <c r="AD45" s="64"/>
      <c r="AE45" s="222"/>
      <c r="AF45" s="65"/>
    </row>
    <row r="46" spans="1:32" s="176" customFormat="1" ht="27.75" customHeight="1" x14ac:dyDescent="0.2">
      <c r="A46" s="303">
        <v>163</v>
      </c>
      <c r="B46" s="304">
        <v>34</v>
      </c>
      <c r="C46" s="164"/>
      <c r="D46" s="178" t="s">
        <v>65</v>
      </c>
      <c r="E46" s="315">
        <v>6</v>
      </c>
      <c r="F46" s="128">
        <v>6</v>
      </c>
      <c r="G46" s="22"/>
      <c r="H46" s="162">
        <v>158</v>
      </c>
      <c r="I46" s="163">
        <v>35</v>
      </c>
      <c r="J46" s="165"/>
      <c r="K46" s="84">
        <f>H46-A46</f>
        <v>-5</v>
      </c>
      <c r="L46" s="85">
        <f>SUM(K46/A46*100)</f>
        <v>-3.0674846625766872</v>
      </c>
      <c r="M46" s="329">
        <f>SUM(A46+P46-S46-U46-X46)</f>
        <v>160</v>
      </c>
      <c r="N46" s="330">
        <f>SUM(H46-M46)</f>
        <v>-2</v>
      </c>
      <c r="O46" s="166"/>
      <c r="P46" s="167">
        <v>4</v>
      </c>
      <c r="Q46" s="168">
        <v>0</v>
      </c>
      <c r="R46" s="169"/>
      <c r="S46" s="170">
        <v>4</v>
      </c>
      <c r="T46" s="175" t="s">
        <v>75</v>
      </c>
      <c r="U46" s="171">
        <v>3</v>
      </c>
      <c r="V46" s="175" t="s">
        <v>75</v>
      </c>
      <c r="W46" s="172"/>
      <c r="X46" s="128">
        <v>0</v>
      </c>
      <c r="Y46" s="166"/>
      <c r="Z46" s="173">
        <v>64</v>
      </c>
      <c r="AA46" s="163">
        <v>14</v>
      </c>
      <c r="AB46" s="165"/>
      <c r="AC46" s="174">
        <v>44</v>
      </c>
      <c r="AD46" s="168">
        <v>7</v>
      </c>
      <c r="AE46" s="229">
        <v>45</v>
      </c>
      <c r="AF46" s="165"/>
    </row>
    <row r="47" spans="1:32" s="11" customFormat="1" ht="4.5" customHeight="1" x14ac:dyDescent="0.2">
      <c r="A47" s="71" t="s">
        <v>0</v>
      </c>
      <c r="B47" s="65"/>
      <c r="C47" s="72"/>
      <c r="D47" s="73"/>
      <c r="E47" s="123"/>
      <c r="F47" s="123"/>
      <c r="G47" s="73"/>
      <c r="H47" s="71" t="s">
        <v>0</v>
      </c>
      <c r="I47" s="65"/>
      <c r="J47" s="65"/>
      <c r="K47" s="62"/>
      <c r="L47" s="63"/>
      <c r="M47" s="328"/>
      <c r="N47" s="328"/>
      <c r="O47" s="74"/>
      <c r="P47" s="64"/>
      <c r="Q47" s="64"/>
      <c r="R47" s="114"/>
      <c r="S47" s="65"/>
      <c r="T47" s="64"/>
      <c r="U47" s="66"/>
      <c r="V47" s="64"/>
      <c r="W47" s="114"/>
      <c r="X47" s="64"/>
      <c r="Y47" s="74"/>
      <c r="Z47" s="65"/>
      <c r="AA47" s="63"/>
      <c r="AB47" s="65"/>
      <c r="AC47" s="64"/>
      <c r="AD47" s="64"/>
      <c r="AE47" s="222"/>
      <c r="AF47" s="65"/>
    </row>
    <row r="48" spans="1:32" s="176" customFormat="1" ht="27.75" customHeight="1" x14ac:dyDescent="0.2">
      <c r="A48" s="303">
        <v>115</v>
      </c>
      <c r="B48" s="304">
        <v>1</v>
      </c>
      <c r="C48" s="164"/>
      <c r="D48" s="83" t="s">
        <v>63</v>
      </c>
      <c r="E48" s="315">
        <v>4</v>
      </c>
      <c r="F48" s="128">
        <v>4</v>
      </c>
      <c r="G48" s="22"/>
      <c r="H48" s="162">
        <v>114</v>
      </c>
      <c r="I48" s="163">
        <v>1</v>
      </c>
      <c r="J48" s="165"/>
      <c r="K48" s="179">
        <f>H48-A48</f>
        <v>-1</v>
      </c>
      <c r="L48" s="180">
        <f>SUM(K48/A48*100)</f>
        <v>-0.86956521739130432</v>
      </c>
      <c r="M48" s="329">
        <f>SUM(A48+P48-S48-U48-X48)</f>
        <v>114</v>
      </c>
      <c r="N48" s="330">
        <f>SUM(H48-M48)</f>
        <v>0</v>
      </c>
      <c r="O48" s="166"/>
      <c r="P48" s="167">
        <v>0</v>
      </c>
      <c r="Q48" s="168">
        <v>0</v>
      </c>
      <c r="R48" s="169"/>
      <c r="S48" s="170">
        <v>0</v>
      </c>
      <c r="T48" s="175" t="s">
        <v>75</v>
      </c>
      <c r="U48" s="171">
        <v>1</v>
      </c>
      <c r="V48" s="175" t="s">
        <v>75</v>
      </c>
      <c r="W48" s="172"/>
      <c r="X48" s="128">
        <v>0</v>
      </c>
      <c r="Y48" s="166"/>
      <c r="Z48" s="173">
        <v>63</v>
      </c>
      <c r="AA48" s="163">
        <v>15</v>
      </c>
      <c r="AB48" s="165"/>
      <c r="AC48" s="177">
        <v>0</v>
      </c>
      <c r="AD48" s="168">
        <v>0</v>
      </c>
      <c r="AE48" s="229">
        <v>0</v>
      </c>
      <c r="AF48" s="165"/>
    </row>
    <row r="49" spans="1:32" s="11" customFormat="1" ht="4.5" customHeight="1" x14ac:dyDescent="0.2">
      <c r="A49" s="71"/>
      <c r="B49" s="65"/>
      <c r="C49" s="72"/>
      <c r="D49" s="73"/>
      <c r="E49" s="123"/>
      <c r="F49" s="123"/>
      <c r="G49" s="73"/>
      <c r="H49" s="71"/>
      <c r="I49" s="65"/>
      <c r="J49" s="65"/>
      <c r="K49" s="62"/>
      <c r="L49" s="63"/>
      <c r="M49" s="328"/>
      <c r="N49" s="328"/>
      <c r="O49" s="74"/>
      <c r="P49" s="64"/>
      <c r="Q49" s="64"/>
      <c r="R49" s="114"/>
      <c r="S49" s="65"/>
      <c r="T49" s="64"/>
      <c r="U49" s="66"/>
      <c r="V49" s="64"/>
      <c r="W49" s="114"/>
      <c r="X49" s="64"/>
      <c r="Y49" s="74"/>
      <c r="Z49" s="65"/>
      <c r="AA49" s="63"/>
      <c r="AB49" s="65"/>
      <c r="AC49" s="64"/>
      <c r="AD49" s="64"/>
      <c r="AE49" s="222"/>
      <c r="AF49" s="65"/>
    </row>
    <row r="50" spans="1:32" s="11" customFormat="1" ht="21.75" customHeight="1" thickBot="1" x14ac:dyDescent="0.25">
      <c r="A50" s="231">
        <f>SUM(A38,A40,A44,A46,A48)</f>
        <v>779</v>
      </c>
      <c r="B50" s="231">
        <f>SUM(B38,B40,B44,B46,B48)</f>
        <v>55</v>
      </c>
      <c r="C50" s="232"/>
      <c r="D50" s="233" t="s">
        <v>71</v>
      </c>
      <c r="E50" s="231">
        <f>SUM(E38,E40,E44,E46,E48)</f>
        <v>29</v>
      </c>
      <c r="F50" s="231">
        <f>SUM(F38,F40,F44,F46,F48)</f>
        <v>29</v>
      </c>
      <c r="G50" s="234"/>
      <c r="H50" s="231">
        <f>SUM(H38,H40,H44,H46,H48)</f>
        <v>771</v>
      </c>
      <c r="I50" s="231">
        <f>SUM(I38,I40,I44,I46,I48)</f>
        <v>56</v>
      </c>
      <c r="J50" s="235"/>
      <c r="K50" s="286">
        <f>SUM(K38,K40,K44,K46,K48)</f>
        <v>-8</v>
      </c>
      <c r="L50" s="286">
        <f>SUM(L38,L40,L44,L46,L48)</f>
        <v>-0.72445145477114103</v>
      </c>
      <c r="M50" s="341">
        <f>SUM(M38,M40,M44,M46,M48)</f>
        <v>774</v>
      </c>
      <c r="N50" s="341">
        <f>SUM(N38,N40,N44,N46,N48)</f>
        <v>-3</v>
      </c>
      <c r="O50" s="236"/>
      <c r="P50" s="239">
        <f>SUM(P38,P40,P44,P46,P48)</f>
        <v>18</v>
      </c>
      <c r="Q50" s="239">
        <f>SUM(Q38,Q40,Q44,Q46,Q48)</f>
        <v>0</v>
      </c>
      <c r="R50" s="237"/>
      <c r="S50" s="239">
        <f>SUM(S38,S40,S44,S46,S48)</f>
        <v>13</v>
      </c>
      <c r="T50" s="239">
        <f t="shared" ref="T50:V50" si="4">SUM(T38,T40,T44,T46,T48)</f>
        <v>0</v>
      </c>
      <c r="U50" s="239">
        <f t="shared" si="4"/>
        <v>4</v>
      </c>
      <c r="V50" s="239">
        <f t="shared" si="4"/>
        <v>0</v>
      </c>
      <c r="W50" s="238"/>
      <c r="X50" s="231">
        <f>SUM(X38,X40,X44,X46,X48)</f>
        <v>6</v>
      </c>
      <c r="Y50" s="236"/>
      <c r="Z50" s="239">
        <f>SUM(Z38,Z40,Z42,Z43,Z46,Z48)/6</f>
        <v>56.666666666666664</v>
      </c>
      <c r="AA50" s="282">
        <f>SUM(AA38,AA40,AA42,AA43,AA46,AA48)/6</f>
        <v>8</v>
      </c>
      <c r="AB50" s="235"/>
      <c r="AC50" s="239">
        <f>SUM(AC40,AC42,AC43,AC46)/4</f>
        <v>47.5</v>
      </c>
      <c r="AD50" s="284">
        <f>SUM(AD42,AD43,AD46)/3</f>
        <v>4.666666666666667</v>
      </c>
      <c r="AE50" s="283">
        <f>SUM(AE42,AE43,AE46)/3</f>
        <v>42</v>
      </c>
      <c r="AF50" s="56"/>
    </row>
    <row r="51" spans="1:32" s="11" customFormat="1" ht="26.25" customHeight="1" thickBot="1" x14ac:dyDescent="0.25">
      <c r="A51" s="71"/>
      <c r="B51" s="65"/>
      <c r="C51" s="72"/>
      <c r="D51" s="73"/>
      <c r="E51" s="123"/>
      <c r="F51" s="123"/>
      <c r="G51" s="73"/>
      <c r="H51" s="71"/>
      <c r="I51" s="65"/>
      <c r="J51" s="65"/>
      <c r="K51" s="62"/>
      <c r="L51" s="63"/>
      <c r="M51" s="328"/>
      <c r="N51" s="328"/>
      <c r="O51" s="74"/>
      <c r="P51" s="64"/>
      <c r="Q51" s="64"/>
      <c r="R51" s="114"/>
      <c r="S51" s="65"/>
      <c r="T51" s="64"/>
      <c r="U51" s="66"/>
      <c r="V51" s="64"/>
      <c r="W51" s="114"/>
      <c r="X51" s="64"/>
      <c r="Y51" s="74"/>
      <c r="Z51" s="65"/>
      <c r="AA51" s="63"/>
      <c r="AB51" s="65"/>
      <c r="AC51" s="64"/>
      <c r="AD51" s="64"/>
      <c r="AE51" s="64"/>
      <c r="AF51" s="65"/>
    </row>
    <row r="52" spans="1:32" s="102" customFormat="1" ht="22.5" customHeight="1" thickBot="1" x14ac:dyDescent="0.25">
      <c r="A52" s="310">
        <f>SUM(A50,A36,A30)</f>
        <v>7947</v>
      </c>
      <c r="B52" s="311">
        <f>SUM(B50,B36,B30)</f>
        <v>677</v>
      </c>
      <c r="C52" s="104"/>
      <c r="D52" s="106" t="s">
        <v>74</v>
      </c>
      <c r="E52" s="318">
        <f>SUM(E50,E36,E30)</f>
        <v>318</v>
      </c>
      <c r="F52" s="136">
        <f>SUM(F50,F36,F30)</f>
        <v>319</v>
      </c>
      <c r="G52" s="105"/>
      <c r="H52" s="135">
        <f>SUM(H50,H36,H30)</f>
        <v>7773</v>
      </c>
      <c r="I52" s="142">
        <f>SUM(I50,I36,I30)</f>
        <v>673</v>
      </c>
      <c r="J52" s="103"/>
      <c r="K52" s="187">
        <f>SUM(K50,K36,K30)</f>
        <v>-174</v>
      </c>
      <c r="L52" s="285">
        <f>SUM(K52/A52*100)</f>
        <v>-2.1895054737636843</v>
      </c>
      <c r="M52" s="342">
        <f>SUM(M50,M36,M30)</f>
        <v>7771</v>
      </c>
      <c r="N52" s="330">
        <f>SUM(N50,N36,N30)</f>
        <v>2</v>
      </c>
      <c r="O52" s="101"/>
      <c r="P52" s="135">
        <f>SUM(P50,P36,P30)</f>
        <v>55</v>
      </c>
      <c r="Q52" s="137">
        <f>SUM(Q50,Q36,Q30)</f>
        <v>19</v>
      </c>
      <c r="R52" s="280"/>
      <c r="S52" s="137">
        <f>SUM(S50,S36,S30)</f>
        <v>147</v>
      </c>
      <c r="T52" s="137">
        <f>SUM(T50,T36,T30)</f>
        <v>0</v>
      </c>
      <c r="U52" s="137">
        <f>SUM(U50,U36,U30)</f>
        <v>67</v>
      </c>
      <c r="V52" s="137">
        <f>SUM(V50,V36,V30)</f>
        <v>0</v>
      </c>
      <c r="W52" s="280"/>
      <c r="X52" s="136">
        <f>SUM(X50,X36,X30)</f>
        <v>17</v>
      </c>
      <c r="Y52" s="101"/>
      <c r="Z52" s="140">
        <f>SUM(Z50,Z36,Z30)/3</f>
        <v>67.825396825396822</v>
      </c>
      <c r="AA52" s="142">
        <f>SUM(AA50,AA36,AA30)/3</f>
        <v>15.384920634920634</v>
      </c>
      <c r="AB52" s="281">
        <f>SUM(AB50,AB36,AB30)/3</f>
        <v>0</v>
      </c>
      <c r="AC52" s="140">
        <f>SUM(AC50,AC36,AC30)/3</f>
        <v>57.590909090909093</v>
      </c>
      <c r="AD52" s="141">
        <f>SUM(AD30,AD36,AD50)/3</f>
        <v>10.222222222222223</v>
      </c>
      <c r="AE52" s="142">
        <f>SUM(AE50,AE36,AE30)/3</f>
        <v>58.9</v>
      </c>
      <c r="AF52" s="100"/>
    </row>
    <row r="53" spans="1:32" s="6" customFormat="1" x14ac:dyDescent="0.2">
      <c r="A53" s="8"/>
      <c r="B53" s="13"/>
      <c r="C53" s="26"/>
      <c r="D53" s="14"/>
      <c r="E53" s="13"/>
      <c r="F53" s="14"/>
      <c r="G53" s="27"/>
      <c r="H53" s="8"/>
      <c r="I53" s="12"/>
      <c r="J53" s="12"/>
      <c r="K53" s="3" t="s">
        <v>30</v>
      </c>
      <c r="L53" s="4" t="s">
        <v>0</v>
      </c>
      <c r="M53" s="185"/>
      <c r="N53" s="185"/>
      <c r="O53" s="29"/>
      <c r="P53" s="10"/>
      <c r="Q53" s="10"/>
      <c r="R53" s="10"/>
      <c r="S53" s="10"/>
      <c r="T53" s="10"/>
      <c r="U53" s="10"/>
      <c r="V53" s="10"/>
      <c r="W53" s="10"/>
      <c r="X53" s="10"/>
      <c r="Y53" s="29"/>
      <c r="Z53" s="8" t="s">
        <v>0</v>
      </c>
      <c r="AA53" s="9" t="s">
        <v>0</v>
      </c>
      <c r="AB53" s="12"/>
      <c r="AC53" s="129" t="s">
        <v>0</v>
      </c>
      <c r="AD53" s="129"/>
      <c r="AE53" s="129"/>
      <c r="AF53" s="12"/>
    </row>
    <row r="54" spans="1:32" s="6" customFormat="1" x14ac:dyDescent="0.2">
      <c r="A54" s="8"/>
      <c r="B54" s="13"/>
      <c r="C54" s="13"/>
      <c r="D54" s="14"/>
      <c r="E54" s="13" t="s">
        <v>0</v>
      </c>
      <c r="F54" s="14"/>
      <c r="G54" s="14"/>
      <c r="H54" s="8"/>
      <c r="I54" s="12"/>
      <c r="J54" s="12"/>
      <c r="K54" s="414" t="s">
        <v>31</v>
      </c>
      <c r="L54" s="414"/>
      <c r="M54" s="185"/>
      <c r="N54" s="185"/>
      <c r="O54" s="29"/>
      <c r="P54" s="10"/>
      <c r="Q54" s="10"/>
      <c r="R54" s="10"/>
      <c r="S54" s="10"/>
      <c r="T54" s="10"/>
      <c r="U54" s="10"/>
      <c r="V54" s="10"/>
      <c r="W54" s="10"/>
      <c r="X54" s="10"/>
      <c r="Y54" s="29"/>
      <c r="Z54" s="49"/>
      <c r="AA54" s="9"/>
      <c r="AB54" s="12"/>
      <c r="AC54" s="186" t="s">
        <v>0</v>
      </c>
      <c r="AD54" s="107"/>
      <c r="AE54" s="107"/>
      <c r="AF54" s="12"/>
    </row>
    <row r="55" spans="1:32" x14ac:dyDescent="0.2">
      <c r="AA55" s="2" t="s">
        <v>0</v>
      </c>
    </row>
  </sheetData>
  <mergeCells count="9">
    <mergeCell ref="K54:L54"/>
    <mergeCell ref="Y2:AF2"/>
    <mergeCell ref="D3:D4"/>
    <mergeCell ref="E3:F3"/>
    <mergeCell ref="H3:I3"/>
    <mergeCell ref="K3:L3"/>
    <mergeCell ref="N3:N4"/>
    <mergeCell ref="P3:X3"/>
    <mergeCell ref="Z3:AE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3FBFA-F29F-4308-AE27-A29375DFEFEC}">
  <dimension ref="A1:AI55"/>
  <sheetViews>
    <sheetView workbookViewId="0">
      <pane xSplit="4" ySplit="5" topLeftCell="N40" activePane="bottomRight" state="frozen"/>
      <selection pane="topRight" activeCell="E1" sqref="E1"/>
      <selection pane="bottomLeft" activeCell="A6" sqref="A6"/>
      <selection pane="bottomRight" activeCell="F12" sqref="F12"/>
    </sheetView>
  </sheetViews>
  <sheetFormatPr defaultRowHeight="12.75" x14ac:dyDescent="0.2"/>
  <cols>
    <col min="1" max="1" width="11.83203125" style="1" customWidth="1"/>
    <col min="2" max="2" width="5.1640625" style="1" customWidth="1"/>
    <col min="3" max="3" width="1.6640625" style="1" customWidth="1"/>
    <col min="4" max="4" width="38.83203125" style="1" customWidth="1"/>
    <col min="5" max="6" width="9.5" style="1" bestFit="1" customWidth="1"/>
    <col min="7" max="7" width="1.83203125" style="1" customWidth="1"/>
    <col min="8" max="8" width="8" style="1" customWidth="1"/>
    <col min="9" max="9" width="8.5" style="1" customWidth="1"/>
    <col min="10" max="10" width="1.6640625" style="1" customWidth="1"/>
    <col min="11" max="11" width="7" style="1" customWidth="1"/>
    <col min="12" max="12" width="7.6640625" style="1" customWidth="1"/>
    <col min="13" max="13" width="14.6640625" style="183" customWidth="1"/>
    <col min="14" max="14" width="15.83203125" style="183" customWidth="1"/>
    <col min="15" max="15" width="3.5" style="1" customWidth="1"/>
    <col min="16" max="24" width="5.5" style="1" customWidth="1"/>
    <col min="25" max="25" width="3.5" style="1" customWidth="1"/>
    <col min="26" max="26" width="12.5" style="1" customWidth="1"/>
    <col min="27" max="27" width="12.6640625" style="1" customWidth="1"/>
    <col min="28" max="28" width="1.5" style="1" customWidth="1"/>
    <col min="29" max="31" width="12.5" style="1" customWidth="1"/>
    <col min="32" max="32" width="1.5" style="1" customWidth="1"/>
    <col min="33" max="16384" width="9.33203125" style="1"/>
  </cols>
  <sheetData>
    <row r="1" spans="1:34" ht="87.75" customHeight="1" x14ac:dyDescent="0.2">
      <c r="A1" s="95"/>
    </row>
    <row r="2" spans="1:34" x14ac:dyDescent="0.2">
      <c r="A2" s="34"/>
      <c r="B2" s="34"/>
      <c r="C2" s="34"/>
      <c r="D2" s="34"/>
      <c r="E2" s="34"/>
      <c r="F2" s="34"/>
      <c r="G2" s="34"/>
      <c r="H2" s="34"/>
      <c r="I2" s="34"/>
      <c r="J2" s="34"/>
      <c r="K2" s="35"/>
      <c r="L2" s="35"/>
      <c r="M2" s="184"/>
      <c r="N2" s="184"/>
      <c r="O2" s="34"/>
      <c r="P2" s="35"/>
      <c r="Q2" s="35"/>
      <c r="R2" s="35"/>
      <c r="S2" s="35"/>
      <c r="T2" s="35"/>
      <c r="U2" s="35"/>
      <c r="V2" s="35"/>
      <c r="W2" s="35"/>
      <c r="X2" s="35"/>
      <c r="Y2" s="415"/>
      <c r="Z2" s="415"/>
      <c r="AA2" s="415"/>
      <c r="AB2" s="415"/>
      <c r="AC2" s="415"/>
      <c r="AD2" s="415"/>
      <c r="AE2" s="415"/>
      <c r="AF2" s="415"/>
    </row>
    <row r="3" spans="1:34" s="6" customFormat="1" ht="37.5" customHeight="1" x14ac:dyDescent="0.2">
      <c r="A3" s="359" t="s">
        <v>76</v>
      </c>
      <c r="B3" s="295"/>
      <c r="C3" s="30"/>
      <c r="D3" s="416" t="s">
        <v>58</v>
      </c>
      <c r="E3" s="418" t="s">
        <v>77</v>
      </c>
      <c r="F3" s="419"/>
      <c r="G3" s="31"/>
      <c r="H3" s="420" t="s">
        <v>79</v>
      </c>
      <c r="I3" s="421"/>
      <c r="J3" s="30"/>
      <c r="K3" s="422" t="s">
        <v>34</v>
      </c>
      <c r="L3" s="423"/>
      <c r="M3" s="319" t="s">
        <v>66</v>
      </c>
      <c r="N3" s="424" t="s">
        <v>67</v>
      </c>
      <c r="O3" s="32"/>
      <c r="P3" s="426" t="s">
        <v>64</v>
      </c>
      <c r="Q3" s="427"/>
      <c r="R3" s="427"/>
      <c r="S3" s="427"/>
      <c r="T3" s="427"/>
      <c r="U3" s="427"/>
      <c r="V3" s="427"/>
      <c r="W3" s="427"/>
      <c r="X3" s="428"/>
      <c r="Y3" s="32"/>
      <c r="Z3" s="429" t="s">
        <v>57</v>
      </c>
      <c r="AA3" s="430"/>
      <c r="AB3" s="431"/>
      <c r="AC3" s="431"/>
      <c r="AD3" s="431"/>
      <c r="AE3" s="431"/>
      <c r="AF3" s="30"/>
    </row>
    <row r="4" spans="1:34" s="6" customFormat="1" ht="38.25" x14ac:dyDescent="0.2">
      <c r="A4" s="296" t="s">
        <v>19</v>
      </c>
      <c r="B4" s="297" t="s">
        <v>42</v>
      </c>
      <c r="C4" s="16"/>
      <c r="D4" s="417"/>
      <c r="E4" s="358" t="s">
        <v>73</v>
      </c>
      <c r="F4" s="358" t="s">
        <v>78</v>
      </c>
      <c r="G4" s="15"/>
      <c r="H4" s="33" t="s">
        <v>20</v>
      </c>
      <c r="I4" s="93" t="s">
        <v>42</v>
      </c>
      <c r="J4" s="17"/>
      <c r="K4" s="124" t="s">
        <v>35</v>
      </c>
      <c r="L4" s="125" t="s">
        <v>18</v>
      </c>
      <c r="M4" s="320" t="s">
        <v>68</v>
      </c>
      <c r="N4" s="425"/>
      <c r="O4" s="28"/>
      <c r="P4" s="44" t="s">
        <v>21</v>
      </c>
      <c r="Q4" s="45" t="s">
        <v>22</v>
      </c>
      <c r="R4" s="119" t="s">
        <v>23</v>
      </c>
      <c r="S4" s="46" t="s">
        <v>24</v>
      </c>
      <c r="T4" s="45" t="s">
        <v>25</v>
      </c>
      <c r="U4" s="46" t="s">
        <v>26</v>
      </c>
      <c r="V4" s="45" t="s">
        <v>27</v>
      </c>
      <c r="W4" s="120" t="s">
        <v>28</v>
      </c>
      <c r="X4" s="47" t="s">
        <v>29</v>
      </c>
      <c r="Y4" s="28"/>
      <c r="Z4" s="5" t="s">
        <v>52</v>
      </c>
      <c r="AA4" s="5" t="s">
        <v>44</v>
      </c>
      <c r="AB4" s="17"/>
      <c r="AC4" s="5" t="s">
        <v>53</v>
      </c>
      <c r="AD4" s="5" t="s">
        <v>43</v>
      </c>
      <c r="AE4" s="5" t="s">
        <v>54</v>
      </c>
      <c r="AF4" s="17"/>
    </row>
    <row r="5" spans="1:34" s="6" customFormat="1" ht="13.5" thickBot="1" x14ac:dyDescent="0.25">
      <c r="A5" s="298"/>
      <c r="B5" s="299"/>
      <c r="C5" s="16"/>
      <c r="D5" s="15"/>
      <c r="E5" s="16"/>
      <c r="F5" s="15"/>
      <c r="G5" s="15"/>
      <c r="H5" s="17"/>
      <c r="I5" s="17"/>
      <c r="J5" s="17"/>
      <c r="K5" s="18"/>
      <c r="L5" s="19"/>
      <c r="M5" s="321"/>
      <c r="N5" s="321"/>
      <c r="O5" s="352"/>
      <c r="P5" s="24"/>
      <c r="Q5" s="20"/>
      <c r="R5" s="20"/>
      <c r="S5" s="23"/>
      <c r="T5" s="20"/>
      <c r="U5" s="23"/>
      <c r="V5" s="20"/>
      <c r="W5" s="23"/>
      <c r="X5" s="25"/>
      <c r="Y5" s="28"/>
      <c r="Z5" s="15"/>
      <c r="AA5" s="15"/>
      <c r="AB5" s="17"/>
      <c r="AC5" s="16"/>
      <c r="AD5" s="16"/>
      <c r="AE5" s="16"/>
      <c r="AF5" s="17"/>
    </row>
    <row r="6" spans="1:34" ht="21.75" customHeight="1" x14ac:dyDescent="0.2">
      <c r="A6" s="343">
        <v>197</v>
      </c>
      <c r="B6" s="300">
        <v>32</v>
      </c>
      <c r="C6" s="203"/>
      <c r="D6" s="241" t="s">
        <v>1</v>
      </c>
      <c r="E6" s="312">
        <v>10</v>
      </c>
      <c r="F6" s="242">
        <v>8</v>
      </c>
      <c r="G6" s="206"/>
      <c r="H6" s="243">
        <v>180</v>
      </c>
      <c r="I6" s="240">
        <v>31</v>
      </c>
      <c r="J6" s="209"/>
      <c r="K6" s="244">
        <f t="shared" ref="K6:K24" si="0">H6-A6</f>
        <v>-17</v>
      </c>
      <c r="L6" s="245">
        <f t="shared" ref="L6:L24" si="1">SUM(K6/A6*100)</f>
        <v>-8.6294416243654819</v>
      </c>
      <c r="M6" s="322">
        <f t="shared" ref="M6:M24" si="2">SUM(A6+P6-S6-U6-X6)</f>
        <v>180</v>
      </c>
      <c r="N6" s="323">
        <f t="shared" ref="N6:N24" si="3">SUM(H6-M6)</f>
        <v>0</v>
      </c>
      <c r="O6" s="210"/>
      <c r="P6" s="246">
        <v>1</v>
      </c>
      <c r="Q6" s="246">
        <v>1</v>
      </c>
      <c r="R6" s="247"/>
      <c r="S6" s="270">
        <v>5</v>
      </c>
      <c r="T6" s="293" t="s">
        <v>75</v>
      </c>
      <c r="U6" s="271">
        <v>13</v>
      </c>
      <c r="V6" s="293" t="s">
        <v>75</v>
      </c>
      <c r="W6" s="247"/>
      <c r="X6" s="251">
        <v>0</v>
      </c>
      <c r="Y6" s="210"/>
      <c r="Z6" s="252">
        <v>74</v>
      </c>
      <c r="AA6" s="240">
        <v>23</v>
      </c>
      <c r="AB6" s="209"/>
      <c r="AC6" s="272">
        <v>48</v>
      </c>
      <c r="AD6" s="273">
        <v>13</v>
      </c>
      <c r="AE6" s="274">
        <v>75</v>
      </c>
      <c r="AF6" s="43"/>
      <c r="AH6" s="2" t="s">
        <v>0</v>
      </c>
    </row>
    <row r="7" spans="1:34" ht="21.75" customHeight="1" x14ac:dyDescent="0.2">
      <c r="A7" s="344">
        <v>416</v>
      </c>
      <c r="B7" s="301">
        <v>42</v>
      </c>
      <c r="C7" s="21"/>
      <c r="D7" s="88" t="s">
        <v>2</v>
      </c>
      <c r="E7" s="313">
        <v>16</v>
      </c>
      <c r="F7" s="127">
        <v>16</v>
      </c>
      <c r="G7" s="22"/>
      <c r="H7" s="42">
        <v>389</v>
      </c>
      <c r="I7" s="59">
        <v>43</v>
      </c>
      <c r="J7" s="43"/>
      <c r="K7" s="75">
        <f t="shared" si="0"/>
        <v>-27</v>
      </c>
      <c r="L7" s="76">
        <f t="shared" si="1"/>
        <v>-6.4903846153846159</v>
      </c>
      <c r="M7" s="324">
        <f t="shared" si="2"/>
        <v>395</v>
      </c>
      <c r="N7" s="325">
        <f t="shared" si="3"/>
        <v>-6</v>
      </c>
      <c r="O7" s="28"/>
      <c r="P7" s="7">
        <v>6</v>
      </c>
      <c r="Q7" s="7">
        <v>10</v>
      </c>
      <c r="R7" s="113"/>
      <c r="S7" s="40">
        <v>10</v>
      </c>
      <c r="T7" s="132" t="s">
        <v>75</v>
      </c>
      <c r="U7" s="41">
        <v>14</v>
      </c>
      <c r="V7" s="132" t="s">
        <v>75</v>
      </c>
      <c r="W7" s="113"/>
      <c r="X7" s="39">
        <v>3</v>
      </c>
      <c r="Y7" s="28"/>
      <c r="Z7" s="255">
        <v>70</v>
      </c>
      <c r="AA7" s="59">
        <v>21</v>
      </c>
      <c r="AB7" s="43"/>
      <c r="AC7" s="68">
        <v>60</v>
      </c>
      <c r="AD7" s="48">
        <v>13</v>
      </c>
      <c r="AE7" s="275">
        <v>68</v>
      </c>
      <c r="AF7" s="43"/>
    </row>
    <row r="8" spans="1:34" ht="21.75" customHeight="1" x14ac:dyDescent="0.2">
      <c r="A8" s="344">
        <v>247</v>
      </c>
      <c r="B8" s="301">
        <v>13</v>
      </c>
      <c r="C8" s="21"/>
      <c r="D8" s="88" t="s">
        <v>32</v>
      </c>
      <c r="E8" s="313">
        <v>10</v>
      </c>
      <c r="F8" s="127">
        <v>8</v>
      </c>
      <c r="G8" s="22"/>
      <c r="H8" s="42">
        <v>233</v>
      </c>
      <c r="I8" s="59">
        <v>6</v>
      </c>
      <c r="J8" s="43"/>
      <c r="K8" s="75">
        <f t="shared" si="0"/>
        <v>-14</v>
      </c>
      <c r="L8" s="76">
        <f t="shared" si="1"/>
        <v>-5.668016194331984</v>
      </c>
      <c r="M8" s="324">
        <f t="shared" si="2"/>
        <v>236</v>
      </c>
      <c r="N8" s="325">
        <f t="shared" si="3"/>
        <v>-3</v>
      </c>
      <c r="O8" s="28"/>
      <c r="P8" s="7">
        <v>6</v>
      </c>
      <c r="Q8" s="7">
        <v>1</v>
      </c>
      <c r="R8" s="113"/>
      <c r="S8" s="37">
        <v>13</v>
      </c>
      <c r="T8" s="132" t="s">
        <v>75</v>
      </c>
      <c r="U8" s="41">
        <v>4</v>
      </c>
      <c r="V8" s="132" t="s">
        <v>75</v>
      </c>
      <c r="W8" s="113"/>
      <c r="X8" s="39">
        <v>0</v>
      </c>
      <c r="Y8" s="28"/>
      <c r="Z8" s="255">
        <v>71</v>
      </c>
      <c r="AA8" s="59">
        <v>23</v>
      </c>
      <c r="AB8" s="43"/>
      <c r="AC8" s="131">
        <v>56</v>
      </c>
      <c r="AD8" s="48">
        <v>23</v>
      </c>
      <c r="AE8" s="275">
        <v>70</v>
      </c>
      <c r="AF8" s="43"/>
    </row>
    <row r="9" spans="1:34" ht="21.75" customHeight="1" x14ac:dyDescent="0.2">
      <c r="A9" s="344">
        <v>147</v>
      </c>
      <c r="B9" s="301">
        <v>27</v>
      </c>
      <c r="C9" s="21"/>
      <c r="D9" s="88" t="s">
        <v>33</v>
      </c>
      <c r="E9" s="313">
        <v>8</v>
      </c>
      <c r="F9" s="127">
        <v>8</v>
      </c>
      <c r="G9" s="22"/>
      <c r="H9" s="42">
        <v>141</v>
      </c>
      <c r="I9" s="59">
        <v>27</v>
      </c>
      <c r="J9" s="43"/>
      <c r="K9" s="75">
        <f t="shared" si="0"/>
        <v>-6</v>
      </c>
      <c r="L9" s="76">
        <f t="shared" si="1"/>
        <v>-4.0816326530612246</v>
      </c>
      <c r="M9" s="324">
        <f t="shared" si="2"/>
        <v>141</v>
      </c>
      <c r="N9" s="325">
        <f t="shared" si="3"/>
        <v>0</v>
      </c>
      <c r="O9" s="28"/>
      <c r="P9" s="7">
        <v>0</v>
      </c>
      <c r="Q9" s="7">
        <v>1</v>
      </c>
      <c r="R9" s="113"/>
      <c r="S9" s="37">
        <v>3</v>
      </c>
      <c r="T9" s="132" t="s">
        <v>75</v>
      </c>
      <c r="U9" s="41">
        <v>3</v>
      </c>
      <c r="V9" s="132" t="s">
        <v>75</v>
      </c>
      <c r="W9" s="113"/>
      <c r="X9" s="39">
        <v>0</v>
      </c>
      <c r="Y9" s="28"/>
      <c r="Z9" s="255">
        <v>70</v>
      </c>
      <c r="AA9" s="59">
        <v>22</v>
      </c>
      <c r="AB9" s="43"/>
      <c r="AC9" s="68">
        <v>0</v>
      </c>
      <c r="AD9" s="96">
        <v>12</v>
      </c>
      <c r="AE9" s="276">
        <v>74</v>
      </c>
      <c r="AF9" s="43"/>
    </row>
    <row r="10" spans="1:34" ht="21.75" customHeight="1" x14ac:dyDescent="0.2">
      <c r="A10" s="344">
        <v>302</v>
      </c>
      <c r="B10" s="301">
        <v>29</v>
      </c>
      <c r="C10" s="21"/>
      <c r="D10" s="88" t="s">
        <v>3</v>
      </c>
      <c r="E10" s="313">
        <v>11</v>
      </c>
      <c r="F10" s="127">
        <v>11</v>
      </c>
      <c r="G10" s="22"/>
      <c r="H10" s="42">
        <v>295</v>
      </c>
      <c r="I10" s="59">
        <v>32</v>
      </c>
      <c r="J10" s="43"/>
      <c r="K10" s="75">
        <f t="shared" si="0"/>
        <v>-7</v>
      </c>
      <c r="L10" s="76">
        <f t="shared" si="1"/>
        <v>-2.3178807947019866</v>
      </c>
      <c r="M10" s="324">
        <f t="shared" si="2"/>
        <v>293</v>
      </c>
      <c r="N10" s="325">
        <f t="shared" si="3"/>
        <v>2</v>
      </c>
      <c r="O10" s="28"/>
      <c r="P10" s="7">
        <v>4</v>
      </c>
      <c r="Q10" s="7">
        <v>2</v>
      </c>
      <c r="R10" s="113"/>
      <c r="S10" s="40">
        <v>4</v>
      </c>
      <c r="T10" s="132" t="s">
        <v>75</v>
      </c>
      <c r="U10" s="41">
        <v>9</v>
      </c>
      <c r="V10" s="132" t="s">
        <v>75</v>
      </c>
      <c r="W10" s="113"/>
      <c r="X10" s="39">
        <v>0</v>
      </c>
      <c r="Y10" s="28"/>
      <c r="Z10" s="255">
        <v>73</v>
      </c>
      <c r="AA10" s="59">
        <v>22</v>
      </c>
      <c r="AB10" s="43"/>
      <c r="AC10" s="68">
        <v>70</v>
      </c>
      <c r="AD10" s="48">
        <v>21</v>
      </c>
      <c r="AE10" s="275">
        <v>67</v>
      </c>
      <c r="AF10" s="43"/>
    </row>
    <row r="11" spans="1:34" ht="21.75" customHeight="1" x14ac:dyDescent="0.2">
      <c r="A11" s="344">
        <v>282</v>
      </c>
      <c r="B11" s="301">
        <v>30</v>
      </c>
      <c r="C11" s="21"/>
      <c r="D11" s="88" t="s">
        <v>4</v>
      </c>
      <c r="E11" s="313">
        <v>17</v>
      </c>
      <c r="F11" s="127">
        <v>13</v>
      </c>
      <c r="G11" s="22"/>
      <c r="H11" s="42">
        <v>271</v>
      </c>
      <c r="I11" s="59">
        <v>25</v>
      </c>
      <c r="J11" s="43"/>
      <c r="K11" s="75">
        <f t="shared" si="0"/>
        <v>-11</v>
      </c>
      <c r="L11" s="76">
        <f t="shared" si="1"/>
        <v>-3.9007092198581561</v>
      </c>
      <c r="M11" s="324">
        <f t="shared" si="2"/>
        <v>270</v>
      </c>
      <c r="N11" s="325">
        <f t="shared" si="3"/>
        <v>1</v>
      </c>
      <c r="O11" s="28"/>
      <c r="P11" s="7">
        <v>11</v>
      </c>
      <c r="Q11" s="7">
        <v>1</v>
      </c>
      <c r="R11" s="113"/>
      <c r="S11" s="37">
        <v>14</v>
      </c>
      <c r="T11" s="132" t="s">
        <v>75</v>
      </c>
      <c r="U11" s="38">
        <v>6</v>
      </c>
      <c r="V11" s="132" t="s">
        <v>75</v>
      </c>
      <c r="W11" s="113"/>
      <c r="X11" s="39">
        <v>3</v>
      </c>
      <c r="Y11" s="28"/>
      <c r="Z11" s="255">
        <v>72</v>
      </c>
      <c r="AA11" s="59">
        <v>24</v>
      </c>
      <c r="AB11" s="43"/>
      <c r="AC11" s="130">
        <v>55</v>
      </c>
      <c r="AD11" s="7">
        <v>21</v>
      </c>
      <c r="AE11" s="226">
        <v>67</v>
      </c>
      <c r="AF11" s="43"/>
    </row>
    <row r="12" spans="1:34" ht="21.75" customHeight="1" x14ac:dyDescent="0.2">
      <c r="A12" s="344">
        <v>647</v>
      </c>
      <c r="B12" s="301">
        <v>49</v>
      </c>
      <c r="C12" s="21"/>
      <c r="D12" s="88" t="s">
        <v>5</v>
      </c>
      <c r="E12" s="313">
        <v>23</v>
      </c>
      <c r="F12" s="127">
        <v>23</v>
      </c>
      <c r="G12" s="22"/>
      <c r="H12" s="42">
        <v>615</v>
      </c>
      <c r="I12" s="59">
        <v>49</v>
      </c>
      <c r="J12" s="43"/>
      <c r="K12" s="75">
        <f t="shared" si="0"/>
        <v>-32</v>
      </c>
      <c r="L12" s="76">
        <f t="shared" si="1"/>
        <v>-4.945904173106646</v>
      </c>
      <c r="M12" s="324">
        <f t="shared" si="2"/>
        <v>614</v>
      </c>
      <c r="N12" s="325">
        <f t="shared" si="3"/>
        <v>1</v>
      </c>
      <c r="O12" s="28"/>
      <c r="P12" s="7">
        <v>8</v>
      </c>
      <c r="Q12" s="7">
        <v>2</v>
      </c>
      <c r="R12" s="113"/>
      <c r="S12" s="40">
        <v>19</v>
      </c>
      <c r="T12" s="132" t="s">
        <v>75</v>
      </c>
      <c r="U12" s="41">
        <v>15</v>
      </c>
      <c r="V12" s="132" t="s">
        <v>75</v>
      </c>
      <c r="W12" s="113"/>
      <c r="X12" s="39">
        <v>7</v>
      </c>
      <c r="Y12" s="28"/>
      <c r="Z12" s="255">
        <v>72</v>
      </c>
      <c r="AA12" s="59">
        <v>23</v>
      </c>
      <c r="AB12" s="43"/>
      <c r="AC12" s="98">
        <v>62</v>
      </c>
      <c r="AD12" s="48">
        <v>20</v>
      </c>
      <c r="AE12" s="275">
        <v>68</v>
      </c>
      <c r="AF12" s="43"/>
    </row>
    <row r="13" spans="1:34" ht="21.75" customHeight="1" x14ac:dyDescent="0.2">
      <c r="A13" s="344">
        <v>308</v>
      </c>
      <c r="B13" s="301">
        <v>30</v>
      </c>
      <c r="C13" s="21"/>
      <c r="D13" s="88" t="s">
        <v>6</v>
      </c>
      <c r="E13" s="313">
        <v>14</v>
      </c>
      <c r="F13" s="127">
        <v>12</v>
      </c>
      <c r="G13" s="22"/>
      <c r="H13" s="42">
        <v>273</v>
      </c>
      <c r="I13" s="59">
        <v>24</v>
      </c>
      <c r="J13" s="43"/>
      <c r="K13" s="75">
        <f t="shared" si="0"/>
        <v>-35</v>
      </c>
      <c r="L13" s="76">
        <f t="shared" si="1"/>
        <v>-11.363636363636363</v>
      </c>
      <c r="M13" s="324">
        <f t="shared" si="2"/>
        <v>276</v>
      </c>
      <c r="N13" s="325">
        <f t="shared" si="3"/>
        <v>-3</v>
      </c>
      <c r="O13" s="28"/>
      <c r="P13" s="7">
        <v>1</v>
      </c>
      <c r="Q13" s="7">
        <v>0</v>
      </c>
      <c r="R13" s="113"/>
      <c r="S13" s="37">
        <v>17</v>
      </c>
      <c r="T13" s="132" t="s">
        <v>75</v>
      </c>
      <c r="U13" s="41">
        <v>11</v>
      </c>
      <c r="V13" s="132" t="s">
        <v>75</v>
      </c>
      <c r="W13" s="113"/>
      <c r="X13" s="39">
        <v>5</v>
      </c>
      <c r="Y13" s="28"/>
      <c r="Z13" s="255">
        <v>72</v>
      </c>
      <c r="AA13" s="59">
        <v>25</v>
      </c>
      <c r="AB13" s="43"/>
      <c r="AC13" s="68">
        <v>53</v>
      </c>
      <c r="AD13" s="48">
        <v>22</v>
      </c>
      <c r="AE13" s="275">
        <v>69</v>
      </c>
      <c r="AF13" s="43"/>
    </row>
    <row r="14" spans="1:34" ht="21.75" customHeight="1" x14ac:dyDescent="0.2">
      <c r="A14" s="344">
        <v>587</v>
      </c>
      <c r="B14" s="301">
        <v>54</v>
      </c>
      <c r="C14" s="21"/>
      <c r="D14" s="88" t="s">
        <v>7</v>
      </c>
      <c r="E14" s="313">
        <v>19</v>
      </c>
      <c r="F14" s="127">
        <v>18</v>
      </c>
      <c r="G14" s="22"/>
      <c r="H14" s="42">
        <v>562</v>
      </c>
      <c r="I14" s="59">
        <v>51</v>
      </c>
      <c r="J14" s="43"/>
      <c r="K14" s="75">
        <f t="shared" si="0"/>
        <v>-25</v>
      </c>
      <c r="L14" s="76">
        <f t="shared" si="1"/>
        <v>-4.2589437819420786</v>
      </c>
      <c r="M14" s="324">
        <f t="shared" si="2"/>
        <v>567</v>
      </c>
      <c r="N14" s="325">
        <f t="shared" si="3"/>
        <v>-5</v>
      </c>
      <c r="O14" s="28"/>
      <c r="P14" s="7">
        <v>8</v>
      </c>
      <c r="Q14" s="7">
        <v>4</v>
      </c>
      <c r="R14" s="113"/>
      <c r="S14" s="40">
        <v>12</v>
      </c>
      <c r="T14" s="132" t="s">
        <v>75</v>
      </c>
      <c r="U14" s="41">
        <v>14</v>
      </c>
      <c r="V14" s="132" t="s">
        <v>75</v>
      </c>
      <c r="W14" s="113"/>
      <c r="X14" s="39">
        <v>2</v>
      </c>
      <c r="Y14" s="28"/>
      <c r="Z14" s="255">
        <v>71</v>
      </c>
      <c r="AA14" s="59">
        <v>20</v>
      </c>
      <c r="AB14" s="43"/>
      <c r="AC14" s="68">
        <v>49</v>
      </c>
      <c r="AD14" s="7">
        <v>13</v>
      </c>
      <c r="AE14" s="226">
        <v>62</v>
      </c>
      <c r="AF14" s="43"/>
    </row>
    <row r="15" spans="1:34" ht="21.75" customHeight="1" x14ac:dyDescent="0.2">
      <c r="A15" s="344">
        <v>309</v>
      </c>
      <c r="B15" s="301">
        <v>24</v>
      </c>
      <c r="C15" s="21"/>
      <c r="D15" s="88" t="s">
        <v>8</v>
      </c>
      <c r="E15" s="313">
        <v>15</v>
      </c>
      <c r="F15" s="127">
        <v>14</v>
      </c>
      <c r="G15" s="22"/>
      <c r="H15" s="42">
        <v>282</v>
      </c>
      <c r="I15" s="59">
        <v>19</v>
      </c>
      <c r="J15" s="43"/>
      <c r="K15" s="75">
        <f t="shared" si="0"/>
        <v>-27</v>
      </c>
      <c r="L15" s="76">
        <f t="shared" si="1"/>
        <v>-8.7378640776699026</v>
      </c>
      <c r="M15" s="324">
        <f t="shared" si="2"/>
        <v>282</v>
      </c>
      <c r="N15" s="325">
        <f t="shared" si="3"/>
        <v>0</v>
      </c>
      <c r="O15" s="28"/>
      <c r="P15" s="7">
        <v>0</v>
      </c>
      <c r="Q15" s="7">
        <v>1</v>
      </c>
      <c r="R15" s="113"/>
      <c r="S15" s="37">
        <v>7</v>
      </c>
      <c r="T15" s="132" t="s">
        <v>75</v>
      </c>
      <c r="U15" s="41">
        <v>19</v>
      </c>
      <c r="V15" s="132" t="s">
        <v>75</v>
      </c>
      <c r="W15" s="113"/>
      <c r="X15" s="39">
        <v>1</v>
      </c>
      <c r="Y15" s="28"/>
      <c r="Z15" s="255">
        <v>72</v>
      </c>
      <c r="AA15" s="59">
        <v>26</v>
      </c>
      <c r="AB15" s="43"/>
      <c r="AC15" s="68">
        <v>0</v>
      </c>
      <c r="AD15" s="48">
        <v>21</v>
      </c>
      <c r="AE15" s="275">
        <v>70</v>
      </c>
      <c r="AF15" s="43"/>
    </row>
    <row r="16" spans="1:34" ht="21.75" customHeight="1" x14ac:dyDescent="0.2">
      <c r="A16" s="344">
        <v>461</v>
      </c>
      <c r="B16" s="301">
        <v>28</v>
      </c>
      <c r="C16" s="21"/>
      <c r="D16" s="88" t="s">
        <v>9</v>
      </c>
      <c r="E16" s="313">
        <v>17</v>
      </c>
      <c r="F16" s="127">
        <v>17</v>
      </c>
      <c r="G16" s="22"/>
      <c r="H16" s="42">
        <v>457</v>
      </c>
      <c r="I16" s="59">
        <v>29</v>
      </c>
      <c r="J16" s="43"/>
      <c r="K16" s="75">
        <f t="shared" si="0"/>
        <v>-4</v>
      </c>
      <c r="L16" s="76">
        <f t="shared" si="1"/>
        <v>-0.86767895878524948</v>
      </c>
      <c r="M16" s="324">
        <f t="shared" si="2"/>
        <v>450</v>
      </c>
      <c r="N16" s="325">
        <f t="shared" si="3"/>
        <v>7</v>
      </c>
      <c r="O16" s="28"/>
      <c r="P16" s="7">
        <v>5</v>
      </c>
      <c r="Q16" s="7">
        <v>4</v>
      </c>
      <c r="R16" s="113"/>
      <c r="S16" s="37">
        <v>5</v>
      </c>
      <c r="T16" s="132" t="s">
        <v>75</v>
      </c>
      <c r="U16" s="38">
        <v>11</v>
      </c>
      <c r="V16" s="132" t="s">
        <v>75</v>
      </c>
      <c r="W16" s="113"/>
      <c r="X16" s="39">
        <v>0</v>
      </c>
      <c r="Y16" s="28"/>
      <c r="Z16" s="255">
        <v>74</v>
      </c>
      <c r="AA16" s="59">
        <v>22</v>
      </c>
      <c r="AB16" s="43"/>
      <c r="AC16" s="68">
        <v>62</v>
      </c>
      <c r="AD16" s="48">
        <v>12</v>
      </c>
      <c r="AE16" s="275">
        <v>63</v>
      </c>
      <c r="AF16" s="43"/>
    </row>
    <row r="17" spans="1:35" ht="21.75" customHeight="1" x14ac:dyDescent="0.2">
      <c r="A17" s="344">
        <v>372</v>
      </c>
      <c r="B17" s="301">
        <v>40</v>
      </c>
      <c r="C17" s="21"/>
      <c r="D17" s="88" t="s">
        <v>10</v>
      </c>
      <c r="E17" s="313">
        <v>15</v>
      </c>
      <c r="F17" s="127">
        <v>15</v>
      </c>
      <c r="G17" s="22"/>
      <c r="H17" s="42">
        <v>343</v>
      </c>
      <c r="I17" s="59">
        <v>45</v>
      </c>
      <c r="J17" s="43"/>
      <c r="K17" s="75">
        <f t="shared" si="0"/>
        <v>-29</v>
      </c>
      <c r="L17" s="76">
        <f t="shared" si="1"/>
        <v>-7.795698924731183</v>
      </c>
      <c r="M17" s="324">
        <f t="shared" si="2"/>
        <v>343</v>
      </c>
      <c r="N17" s="325">
        <f t="shared" si="3"/>
        <v>0</v>
      </c>
      <c r="O17" s="28"/>
      <c r="P17" s="7">
        <v>3</v>
      </c>
      <c r="Q17" s="7">
        <v>9</v>
      </c>
      <c r="R17" s="113"/>
      <c r="S17" s="37">
        <v>17</v>
      </c>
      <c r="T17" s="132" t="s">
        <v>75</v>
      </c>
      <c r="U17" s="41">
        <v>10</v>
      </c>
      <c r="V17" s="132" t="s">
        <v>75</v>
      </c>
      <c r="W17" s="113"/>
      <c r="X17" s="39">
        <v>5</v>
      </c>
      <c r="Y17" s="28"/>
      <c r="Z17" s="255">
        <v>74</v>
      </c>
      <c r="AA17" s="59">
        <v>22</v>
      </c>
      <c r="AB17" s="43"/>
      <c r="AC17" s="98">
        <v>54</v>
      </c>
      <c r="AD17" s="7">
        <v>11</v>
      </c>
      <c r="AE17" s="226">
        <v>66</v>
      </c>
      <c r="AF17" s="43"/>
    </row>
    <row r="18" spans="1:35" ht="21.75" customHeight="1" x14ac:dyDescent="0.2">
      <c r="A18" s="344">
        <v>168</v>
      </c>
      <c r="B18" s="301">
        <v>19</v>
      </c>
      <c r="C18" s="21"/>
      <c r="D18" s="88" t="s">
        <v>11</v>
      </c>
      <c r="E18" s="313">
        <v>8</v>
      </c>
      <c r="F18" s="127">
        <v>8</v>
      </c>
      <c r="G18" s="22"/>
      <c r="H18" s="42">
        <v>168</v>
      </c>
      <c r="I18" s="59">
        <v>14</v>
      </c>
      <c r="J18" s="43"/>
      <c r="K18" s="189">
        <f t="shared" si="0"/>
        <v>0</v>
      </c>
      <c r="L18" s="190">
        <f t="shared" si="1"/>
        <v>0</v>
      </c>
      <c r="M18" s="324">
        <f t="shared" si="2"/>
        <v>166</v>
      </c>
      <c r="N18" s="325">
        <f t="shared" si="3"/>
        <v>2</v>
      </c>
      <c r="O18" s="28"/>
      <c r="P18" s="7">
        <v>7</v>
      </c>
      <c r="Q18" s="7">
        <v>0</v>
      </c>
      <c r="R18" s="113"/>
      <c r="S18" s="40">
        <v>6</v>
      </c>
      <c r="T18" s="132" t="s">
        <v>75</v>
      </c>
      <c r="U18" s="41">
        <v>3</v>
      </c>
      <c r="V18" s="132" t="s">
        <v>75</v>
      </c>
      <c r="W18" s="113"/>
      <c r="X18" s="39">
        <v>0</v>
      </c>
      <c r="Y18" s="28"/>
      <c r="Z18" s="255">
        <v>71</v>
      </c>
      <c r="AA18" s="59">
        <v>21</v>
      </c>
      <c r="AB18" s="43"/>
      <c r="AC18" s="191">
        <v>47</v>
      </c>
      <c r="AD18" s="7">
        <v>21</v>
      </c>
      <c r="AE18" s="226">
        <v>64</v>
      </c>
      <c r="AF18" s="43"/>
    </row>
    <row r="19" spans="1:35" ht="21.75" customHeight="1" x14ac:dyDescent="0.2">
      <c r="A19" s="344">
        <v>387</v>
      </c>
      <c r="B19" s="301">
        <v>26</v>
      </c>
      <c r="C19" s="21"/>
      <c r="D19" s="88" t="s">
        <v>12</v>
      </c>
      <c r="E19" s="313">
        <v>14</v>
      </c>
      <c r="F19" s="127">
        <v>14</v>
      </c>
      <c r="G19" s="22"/>
      <c r="H19" s="42">
        <v>360</v>
      </c>
      <c r="I19" s="59">
        <v>25</v>
      </c>
      <c r="J19" s="43"/>
      <c r="K19" s="75">
        <f t="shared" si="0"/>
        <v>-27</v>
      </c>
      <c r="L19" s="76">
        <f t="shared" si="1"/>
        <v>-6.9767441860465116</v>
      </c>
      <c r="M19" s="324">
        <f t="shared" si="2"/>
        <v>363</v>
      </c>
      <c r="N19" s="325">
        <f t="shared" si="3"/>
        <v>-3</v>
      </c>
      <c r="O19" s="28"/>
      <c r="P19" s="7">
        <v>4</v>
      </c>
      <c r="Q19" s="7">
        <v>3</v>
      </c>
      <c r="R19" s="113"/>
      <c r="S19" s="40">
        <v>10</v>
      </c>
      <c r="T19" s="132" t="s">
        <v>75</v>
      </c>
      <c r="U19" s="41">
        <v>16</v>
      </c>
      <c r="V19" s="132" t="s">
        <v>75</v>
      </c>
      <c r="W19" s="113"/>
      <c r="X19" s="39">
        <v>2</v>
      </c>
      <c r="Y19" s="28"/>
      <c r="Z19" s="255">
        <v>70</v>
      </c>
      <c r="AA19" s="59">
        <v>20</v>
      </c>
      <c r="AB19" s="43"/>
      <c r="AC19" s="130">
        <v>63</v>
      </c>
      <c r="AD19" s="7">
        <v>17</v>
      </c>
      <c r="AE19" s="226">
        <v>64</v>
      </c>
      <c r="AF19" s="43"/>
    </row>
    <row r="20" spans="1:35" ht="21.75" customHeight="1" x14ac:dyDescent="0.2">
      <c r="A20" s="344">
        <v>296</v>
      </c>
      <c r="B20" s="301">
        <v>9</v>
      </c>
      <c r="C20" s="21"/>
      <c r="D20" s="88" t="s">
        <v>13</v>
      </c>
      <c r="E20" s="313">
        <v>11</v>
      </c>
      <c r="F20" s="127">
        <v>11</v>
      </c>
      <c r="G20" s="22"/>
      <c r="H20" s="42">
        <v>291</v>
      </c>
      <c r="I20" s="59">
        <v>10</v>
      </c>
      <c r="J20" s="43"/>
      <c r="K20" s="75">
        <f t="shared" si="0"/>
        <v>-5</v>
      </c>
      <c r="L20" s="76">
        <f t="shared" si="1"/>
        <v>-1.6891891891891893</v>
      </c>
      <c r="M20" s="324">
        <f t="shared" si="2"/>
        <v>289</v>
      </c>
      <c r="N20" s="325">
        <f t="shared" si="3"/>
        <v>2</v>
      </c>
      <c r="O20" s="28"/>
      <c r="P20" s="7">
        <v>3</v>
      </c>
      <c r="Q20" s="7">
        <v>1</v>
      </c>
      <c r="R20" s="113"/>
      <c r="S20" s="40">
        <v>4</v>
      </c>
      <c r="T20" s="132" t="s">
        <v>75</v>
      </c>
      <c r="U20" s="41">
        <v>6</v>
      </c>
      <c r="V20" s="132" t="s">
        <v>75</v>
      </c>
      <c r="W20" s="113"/>
      <c r="X20" s="39">
        <v>0</v>
      </c>
      <c r="Y20" s="28"/>
      <c r="Z20" s="255">
        <v>72</v>
      </c>
      <c r="AA20" s="59">
        <v>25</v>
      </c>
      <c r="AB20" s="43"/>
      <c r="AC20" s="98">
        <v>66</v>
      </c>
      <c r="AD20" s="7">
        <v>11</v>
      </c>
      <c r="AE20" s="226">
        <v>69</v>
      </c>
      <c r="AF20" s="43"/>
    </row>
    <row r="21" spans="1:35" ht="21.75" customHeight="1" x14ac:dyDescent="0.2">
      <c r="A21" s="344">
        <v>308</v>
      </c>
      <c r="B21" s="301">
        <v>22</v>
      </c>
      <c r="C21" s="21"/>
      <c r="D21" s="88" t="s">
        <v>14</v>
      </c>
      <c r="E21" s="313">
        <v>11</v>
      </c>
      <c r="F21" s="127">
        <v>11</v>
      </c>
      <c r="G21" s="22"/>
      <c r="H21" s="42">
        <v>299</v>
      </c>
      <c r="I21" s="59">
        <v>26</v>
      </c>
      <c r="J21" s="43"/>
      <c r="K21" s="75">
        <f t="shared" si="0"/>
        <v>-9</v>
      </c>
      <c r="L21" s="76">
        <f t="shared" si="1"/>
        <v>-2.9220779220779218</v>
      </c>
      <c r="M21" s="324">
        <f t="shared" si="2"/>
        <v>296</v>
      </c>
      <c r="N21" s="325">
        <f t="shared" si="3"/>
        <v>3</v>
      </c>
      <c r="O21" s="28"/>
      <c r="P21" s="7">
        <v>4</v>
      </c>
      <c r="Q21" s="7">
        <v>6</v>
      </c>
      <c r="R21" s="113"/>
      <c r="S21" s="40">
        <v>6</v>
      </c>
      <c r="T21" s="132" t="s">
        <v>75</v>
      </c>
      <c r="U21" s="41">
        <v>9</v>
      </c>
      <c r="V21" s="132" t="s">
        <v>75</v>
      </c>
      <c r="W21" s="113"/>
      <c r="X21" s="39">
        <v>1</v>
      </c>
      <c r="Y21" s="28"/>
      <c r="Z21" s="255">
        <v>73</v>
      </c>
      <c r="AA21" s="59">
        <v>23</v>
      </c>
      <c r="AB21" s="43"/>
      <c r="AC21" s="98">
        <v>67</v>
      </c>
      <c r="AD21" s="7">
        <v>26</v>
      </c>
      <c r="AE21" s="226">
        <v>78</v>
      </c>
      <c r="AF21" s="43"/>
    </row>
    <row r="22" spans="1:35" ht="21.75" customHeight="1" x14ac:dyDescent="0.2">
      <c r="A22" s="344">
        <v>259</v>
      </c>
      <c r="B22" s="301">
        <v>27</v>
      </c>
      <c r="C22" s="21"/>
      <c r="D22" s="88" t="s">
        <v>15</v>
      </c>
      <c r="E22" s="313">
        <v>12</v>
      </c>
      <c r="F22" s="127">
        <v>12</v>
      </c>
      <c r="G22" s="22"/>
      <c r="H22" s="42">
        <v>251</v>
      </c>
      <c r="I22" s="59">
        <v>29</v>
      </c>
      <c r="J22" s="43"/>
      <c r="K22" s="75">
        <f t="shared" si="0"/>
        <v>-8</v>
      </c>
      <c r="L22" s="76">
        <f t="shared" si="1"/>
        <v>-3.0888030888030888</v>
      </c>
      <c r="M22" s="324">
        <f t="shared" si="2"/>
        <v>250</v>
      </c>
      <c r="N22" s="325">
        <f t="shared" si="3"/>
        <v>1</v>
      </c>
      <c r="O22" s="28"/>
      <c r="P22" s="7">
        <v>4</v>
      </c>
      <c r="Q22" s="7">
        <v>3</v>
      </c>
      <c r="R22" s="113"/>
      <c r="S22" s="40">
        <v>2</v>
      </c>
      <c r="T22" s="132" t="s">
        <v>75</v>
      </c>
      <c r="U22" s="41">
        <v>11</v>
      </c>
      <c r="V22" s="132" t="s">
        <v>75</v>
      </c>
      <c r="W22" s="113"/>
      <c r="X22" s="39">
        <v>0</v>
      </c>
      <c r="Y22" s="28"/>
      <c r="Z22" s="255">
        <v>75</v>
      </c>
      <c r="AA22" s="59">
        <v>24</v>
      </c>
      <c r="AB22" s="43"/>
      <c r="AC22" s="98">
        <v>75</v>
      </c>
      <c r="AD22" s="132">
        <v>27</v>
      </c>
      <c r="AE22" s="256">
        <v>76</v>
      </c>
      <c r="AF22" s="43"/>
      <c r="AH22" s="182" t="s">
        <v>0</v>
      </c>
    </row>
    <row r="23" spans="1:35" ht="21.75" customHeight="1" x14ac:dyDescent="0.2">
      <c r="A23" s="344">
        <v>722</v>
      </c>
      <c r="B23" s="301">
        <v>57</v>
      </c>
      <c r="C23" s="21"/>
      <c r="D23" s="88" t="s">
        <v>16</v>
      </c>
      <c r="E23" s="313">
        <v>22</v>
      </c>
      <c r="F23" s="127">
        <v>22</v>
      </c>
      <c r="G23" s="22"/>
      <c r="H23" s="42">
        <v>694</v>
      </c>
      <c r="I23" s="59">
        <v>58</v>
      </c>
      <c r="J23" s="43"/>
      <c r="K23" s="75">
        <f t="shared" si="0"/>
        <v>-28</v>
      </c>
      <c r="L23" s="76">
        <f t="shared" si="1"/>
        <v>-3.8781163434903045</v>
      </c>
      <c r="M23" s="324">
        <f t="shared" si="2"/>
        <v>690</v>
      </c>
      <c r="N23" s="325">
        <f t="shared" si="3"/>
        <v>4</v>
      </c>
      <c r="O23" s="28"/>
      <c r="P23" s="7">
        <v>17</v>
      </c>
      <c r="Q23" s="7">
        <v>3</v>
      </c>
      <c r="R23" s="113"/>
      <c r="S23" s="40">
        <v>18</v>
      </c>
      <c r="T23" s="132" t="s">
        <v>75</v>
      </c>
      <c r="U23" s="41">
        <v>25</v>
      </c>
      <c r="V23" s="132" t="s">
        <v>75</v>
      </c>
      <c r="W23" s="113"/>
      <c r="X23" s="39">
        <v>6</v>
      </c>
      <c r="Y23" s="28"/>
      <c r="Z23" s="255">
        <v>69</v>
      </c>
      <c r="AA23" s="59">
        <v>19</v>
      </c>
      <c r="AB23" s="43"/>
      <c r="AC23" s="98">
        <v>61</v>
      </c>
      <c r="AD23" s="7">
        <v>13</v>
      </c>
      <c r="AE23" s="226">
        <v>64</v>
      </c>
      <c r="AF23" s="43"/>
    </row>
    <row r="24" spans="1:35" ht="21.75" customHeight="1" x14ac:dyDescent="0.2">
      <c r="A24" s="345">
        <v>158</v>
      </c>
      <c r="B24" s="302">
        <v>23</v>
      </c>
      <c r="C24" s="21"/>
      <c r="D24" s="194" t="s">
        <v>17</v>
      </c>
      <c r="E24" s="314">
        <v>9</v>
      </c>
      <c r="F24" s="195">
        <v>9</v>
      </c>
      <c r="G24" s="22"/>
      <c r="H24" s="192">
        <v>154</v>
      </c>
      <c r="I24" s="193">
        <v>22</v>
      </c>
      <c r="J24" s="43"/>
      <c r="K24" s="289">
        <f t="shared" si="0"/>
        <v>-4</v>
      </c>
      <c r="L24" s="290">
        <f t="shared" si="1"/>
        <v>-2.5316455696202533</v>
      </c>
      <c r="M24" s="326">
        <f t="shared" si="2"/>
        <v>154</v>
      </c>
      <c r="N24" s="327">
        <f t="shared" si="3"/>
        <v>0</v>
      </c>
      <c r="O24" s="28"/>
      <c r="P24" s="196">
        <v>4</v>
      </c>
      <c r="Q24" s="196">
        <v>1</v>
      </c>
      <c r="R24" s="197"/>
      <c r="S24" s="198">
        <v>4</v>
      </c>
      <c r="T24" s="294" t="s">
        <v>75</v>
      </c>
      <c r="U24" s="199">
        <v>4</v>
      </c>
      <c r="V24" s="294" t="s">
        <v>75</v>
      </c>
      <c r="W24" s="197"/>
      <c r="X24" s="200">
        <v>0</v>
      </c>
      <c r="Y24" s="28"/>
      <c r="Z24" s="201">
        <v>69</v>
      </c>
      <c r="AA24" s="193">
        <v>20</v>
      </c>
      <c r="AB24" s="43"/>
      <c r="AC24" s="202">
        <v>41</v>
      </c>
      <c r="AD24" s="196">
        <v>23</v>
      </c>
      <c r="AE24" s="277">
        <v>78</v>
      </c>
      <c r="AF24" s="43"/>
    </row>
    <row r="25" spans="1:35" s="11" customFormat="1" ht="5.25" customHeight="1" x14ac:dyDescent="0.2">
      <c r="A25" s="224"/>
      <c r="B25" s="65"/>
      <c r="C25" s="72"/>
      <c r="D25" s="73"/>
      <c r="E25" s="123"/>
      <c r="F25" s="123"/>
      <c r="G25" s="73"/>
      <c r="H25" s="71"/>
      <c r="I25" s="65"/>
      <c r="J25" s="65"/>
      <c r="K25" s="62"/>
      <c r="L25" s="63"/>
      <c r="M25" s="328"/>
      <c r="N25" s="328"/>
      <c r="O25" s="351"/>
      <c r="P25" s="64"/>
      <c r="Q25" s="64"/>
      <c r="R25" s="114"/>
      <c r="S25" s="65"/>
      <c r="T25" s="64"/>
      <c r="U25" s="66"/>
      <c r="V25" s="64"/>
      <c r="W25" s="114"/>
      <c r="X25" s="64"/>
      <c r="Y25" s="351"/>
      <c r="Z25" s="65"/>
      <c r="AA25" s="63"/>
      <c r="AB25" s="65"/>
      <c r="AC25" s="64"/>
      <c r="AD25" s="64"/>
      <c r="AE25" s="222"/>
      <c r="AF25" s="65"/>
    </row>
    <row r="26" spans="1:35" ht="30" customHeight="1" x14ac:dyDescent="0.2">
      <c r="A26" s="346">
        <v>1</v>
      </c>
      <c r="B26" s="304">
        <v>0</v>
      </c>
      <c r="C26" s="21"/>
      <c r="D26" s="83" t="s">
        <v>72</v>
      </c>
      <c r="E26" s="315">
        <v>3</v>
      </c>
      <c r="F26" s="128">
        <v>2</v>
      </c>
      <c r="G26" s="22"/>
      <c r="H26" s="50">
        <v>1</v>
      </c>
      <c r="I26" s="69">
        <v>0</v>
      </c>
      <c r="J26" s="43"/>
      <c r="K26" s="179">
        <f>H26-A26</f>
        <v>0</v>
      </c>
      <c r="L26" s="180">
        <f>SUM(K26/A26*100)</f>
        <v>0</v>
      </c>
      <c r="M26" s="329">
        <f>SUM(A26+P26-S26-U26-X26)</f>
        <v>1</v>
      </c>
      <c r="N26" s="330">
        <f>SUM(H26-M26)</f>
        <v>0</v>
      </c>
      <c r="O26" s="352"/>
      <c r="P26" s="89">
        <v>0</v>
      </c>
      <c r="Q26" s="52">
        <v>0</v>
      </c>
      <c r="R26" s="115"/>
      <c r="S26" s="90">
        <v>0</v>
      </c>
      <c r="T26" s="133" t="s">
        <v>75</v>
      </c>
      <c r="U26" s="91">
        <v>0</v>
      </c>
      <c r="V26" s="133" t="s">
        <v>75</v>
      </c>
      <c r="W26" s="116"/>
      <c r="X26" s="92">
        <v>0</v>
      </c>
      <c r="Y26" s="352"/>
      <c r="Z26" s="70">
        <v>87</v>
      </c>
      <c r="AA26" s="94">
        <v>41</v>
      </c>
      <c r="AB26" s="43"/>
      <c r="AC26" s="99">
        <v>0</v>
      </c>
      <c r="AD26" s="133">
        <v>0</v>
      </c>
      <c r="AE26" s="223">
        <v>0</v>
      </c>
      <c r="AF26" s="43"/>
    </row>
    <row r="27" spans="1:35" s="11" customFormat="1" ht="6.75" customHeight="1" x14ac:dyDescent="0.2">
      <c r="A27" s="224"/>
      <c r="B27" s="65"/>
      <c r="C27" s="72"/>
      <c r="D27" s="73"/>
      <c r="E27" s="123"/>
      <c r="F27" s="123"/>
      <c r="G27" s="73"/>
      <c r="H27" s="71"/>
      <c r="I27" s="65"/>
      <c r="J27" s="65"/>
      <c r="K27" s="62"/>
      <c r="L27" s="63"/>
      <c r="M27" s="328"/>
      <c r="N27" s="328"/>
      <c r="O27" s="351"/>
      <c r="P27" s="64"/>
      <c r="Q27" s="64"/>
      <c r="R27" s="114"/>
      <c r="S27" s="65"/>
      <c r="T27" s="64"/>
      <c r="U27" s="66"/>
      <c r="V27" s="64"/>
      <c r="W27" s="114"/>
      <c r="X27" s="64"/>
      <c r="Y27" s="351"/>
      <c r="Z27" s="65"/>
      <c r="AA27" s="63"/>
      <c r="AB27" s="65"/>
      <c r="AC27" s="64"/>
      <c r="AD27" s="64"/>
      <c r="AE27" s="222"/>
      <c r="AF27" s="65"/>
    </row>
    <row r="28" spans="1:35" s="176" customFormat="1" ht="27.75" customHeight="1" x14ac:dyDescent="0.2">
      <c r="A28" s="346">
        <v>47</v>
      </c>
      <c r="B28" s="304">
        <v>14</v>
      </c>
      <c r="C28" s="164"/>
      <c r="D28" s="83" t="s">
        <v>62</v>
      </c>
      <c r="E28" s="315">
        <v>3</v>
      </c>
      <c r="F28" s="128">
        <v>3</v>
      </c>
      <c r="G28" s="22"/>
      <c r="H28" s="162">
        <v>42</v>
      </c>
      <c r="I28" s="163">
        <v>12</v>
      </c>
      <c r="J28" s="165"/>
      <c r="K28" s="84">
        <f>H28-A28</f>
        <v>-5</v>
      </c>
      <c r="L28" s="85">
        <f>SUM(K28/A28*100)</f>
        <v>-10.638297872340425</v>
      </c>
      <c r="M28" s="329">
        <f>SUM(A28+P28-S28-U28-X28)</f>
        <v>41</v>
      </c>
      <c r="N28" s="330">
        <f>SUM(H28-M28)</f>
        <v>1</v>
      </c>
      <c r="O28" s="353"/>
      <c r="P28" s="167">
        <v>0</v>
      </c>
      <c r="Q28" s="168">
        <v>0</v>
      </c>
      <c r="R28" s="169"/>
      <c r="S28" s="170">
        <v>2</v>
      </c>
      <c r="T28" s="175" t="s">
        <v>75</v>
      </c>
      <c r="U28" s="171">
        <v>2</v>
      </c>
      <c r="V28" s="175" t="s">
        <v>75</v>
      </c>
      <c r="W28" s="172"/>
      <c r="X28" s="128">
        <v>2</v>
      </c>
      <c r="Y28" s="353"/>
      <c r="Z28" s="173">
        <v>77</v>
      </c>
      <c r="AA28" s="163">
        <v>30</v>
      </c>
      <c r="AB28" s="165"/>
      <c r="AC28" s="174">
        <v>0</v>
      </c>
      <c r="AD28" s="175">
        <v>19</v>
      </c>
      <c r="AE28" s="228">
        <v>79</v>
      </c>
      <c r="AF28" s="165"/>
    </row>
    <row r="29" spans="1:35" s="11" customFormat="1" ht="6.75" customHeight="1" x14ac:dyDescent="0.2">
      <c r="A29" s="224"/>
      <c r="B29" s="65"/>
      <c r="C29" s="72"/>
      <c r="D29" s="73"/>
      <c r="E29" s="123"/>
      <c r="F29" s="123"/>
      <c r="G29" s="73"/>
      <c r="H29" s="71"/>
      <c r="I29" s="65"/>
      <c r="J29" s="65"/>
      <c r="K29" s="62"/>
      <c r="L29" s="63"/>
      <c r="M29" s="328"/>
      <c r="N29" s="328"/>
      <c r="O29" s="354"/>
      <c r="P29" s="64"/>
      <c r="Q29" s="64"/>
      <c r="R29" s="114"/>
      <c r="S29" s="65"/>
      <c r="T29" s="64"/>
      <c r="U29" s="66"/>
      <c r="V29" s="64"/>
      <c r="W29" s="114"/>
      <c r="X29" s="64"/>
      <c r="Y29" s="354"/>
      <c r="Z29" s="65"/>
      <c r="AA29" s="63"/>
      <c r="AB29" s="356"/>
      <c r="AC29" s="64"/>
      <c r="AD29" s="64" t="s">
        <v>0</v>
      </c>
      <c r="AE29" s="222"/>
      <c r="AF29" s="65"/>
    </row>
    <row r="30" spans="1:35" s="11" customFormat="1" ht="30.75" customHeight="1" thickBot="1" x14ac:dyDescent="0.25">
      <c r="A30" s="230">
        <f>SUM(A6,A7,A8,A9,A10,A11,A12,A13,A14,A15,A16,A17,A18,A19,A20,A21,A22,A23,A24,A26,A28)</f>
        <v>6621</v>
      </c>
      <c r="B30" s="278">
        <f>SUM(B28:B29,B26,B24,B6:B23)</f>
        <v>595</v>
      </c>
      <c r="C30" s="232"/>
      <c r="D30" s="233" t="s">
        <v>55</v>
      </c>
      <c r="E30" s="279">
        <f>SUM(E28:E29,E26,E6:E24)</f>
        <v>268</v>
      </c>
      <c r="F30" s="279">
        <f>SUM(F28:F29,F26,F6:F24)</f>
        <v>255</v>
      </c>
      <c r="G30" s="234"/>
      <c r="H30" s="279">
        <f>SUM(H6:H28)</f>
        <v>6301</v>
      </c>
      <c r="I30" s="279">
        <f>SUM(I28:I29,I26,I6:I24)</f>
        <v>577</v>
      </c>
      <c r="J30" s="235"/>
      <c r="K30" s="360">
        <f>SUM(K28:K29,K26,K6:K24)</f>
        <v>-320</v>
      </c>
      <c r="L30" s="360">
        <f>SUM(L28:L29,L26,L6:L24)</f>
        <v>-100.78266555314256</v>
      </c>
      <c r="M30" s="331">
        <f>SUM(M28:M29,M26,M6:M24)</f>
        <v>6297</v>
      </c>
      <c r="N30" s="355">
        <f>SUM(N28:N29,N26,N6:N24)</f>
        <v>4</v>
      </c>
      <c r="O30" s="347"/>
      <c r="P30" s="348">
        <f>SUM(P28:P29,P26,P6:P24)</f>
        <v>96</v>
      </c>
      <c r="Q30" s="348">
        <f>SUM(Q28:Q29,Q26,Q6:Q24)</f>
        <v>53</v>
      </c>
      <c r="R30" s="265"/>
      <c r="S30" s="348">
        <f>SUM(S28:S29,S26,S6:S24)</f>
        <v>178</v>
      </c>
      <c r="T30" s="348">
        <f>SUM(T28:T29,T26,T6:T24)</f>
        <v>0</v>
      </c>
      <c r="U30" s="348">
        <f>SUM(U28:U29,U26,U6:U24)</f>
        <v>205</v>
      </c>
      <c r="V30" s="348">
        <f>SUM(V28:V29,V26,V6:V24)</f>
        <v>0</v>
      </c>
      <c r="W30" s="265"/>
      <c r="X30" s="348">
        <f>SUM(X28:X29,X26,X6:X24)</f>
        <v>37</v>
      </c>
      <c r="Y30" s="347"/>
      <c r="Z30" s="349">
        <f>SUM(Z6:Z28)/21</f>
        <v>72.761904761904759</v>
      </c>
      <c r="AA30" s="349">
        <f>SUM(AA6:AA28)/21</f>
        <v>23.61904761904762</v>
      </c>
      <c r="AB30" s="357"/>
      <c r="AC30" s="349">
        <f>SUM(AC6:AC24,AC26,AC28)/17</f>
        <v>58.176470588235297</v>
      </c>
      <c r="AD30" s="349">
        <f>SUM(AD6:AD24,AD26,AD28)/20</f>
        <v>17.95</v>
      </c>
      <c r="AE30" s="350">
        <f>SUM(AE6:AE24,AE26,AE28)/20</f>
        <v>69.55</v>
      </c>
      <c r="AF30" s="56"/>
      <c r="AH30" s="11" t="s">
        <v>0</v>
      </c>
      <c r="AI30" s="11" t="s">
        <v>0</v>
      </c>
    </row>
    <row r="31" spans="1:35" s="11" customFormat="1" ht="19.5" customHeight="1" thickBot="1" x14ac:dyDescent="0.25">
      <c r="A31" s="71"/>
      <c r="B31" s="65"/>
      <c r="C31" s="72"/>
      <c r="D31" s="73"/>
      <c r="E31" s="123"/>
      <c r="F31" s="123"/>
      <c r="G31" s="73"/>
      <c r="H31" s="71"/>
      <c r="I31" s="65"/>
      <c r="J31" s="65"/>
      <c r="K31" s="62"/>
      <c r="L31" s="63"/>
      <c r="M31" s="328"/>
      <c r="N31" s="328"/>
      <c r="O31" s="74"/>
      <c r="P31" s="64"/>
      <c r="Q31" s="64"/>
      <c r="R31" s="114"/>
      <c r="S31" s="65"/>
      <c r="T31" s="64"/>
      <c r="U31" s="66"/>
      <c r="V31" s="64"/>
      <c r="W31" s="114"/>
      <c r="X31" s="64"/>
      <c r="Y31" s="74"/>
      <c r="Z31" s="65"/>
      <c r="AA31" s="63"/>
      <c r="AB31" s="65"/>
      <c r="AC31" s="64"/>
      <c r="AD31" s="64"/>
      <c r="AE31" s="64"/>
      <c r="AF31" s="65"/>
    </row>
    <row r="32" spans="1:35" ht="21.75" customHeight="1" x14ac:dyDescent="0.2">
      <c r="A32" s="343">
        <v>372</v>
      </c>
      <c r="B32" s="300">
        <v>27</v>
      </c>
      <c r="C32" s="203"/>
      <c r="D32" s="241" t="s">
        <v>36</v>
      </c>
      <c r="E32" s="312">
        <v>13</v>
      </c>
      <c r="F32" s="242">
        <v>13</v>
      </c>
      <c r="G32" s="206"/>
      <c r="H32" s="243">
        <v>388</v>
      </c>
      <c r="I32" s="240">
        <v>25</v>
      </c>
      <c r="J32" s="209"/>
      <c r="K32" s="291">
        <f>H32-A32</f>
        <v>16</v>
      </c>
      <c r="L32" s="292">
        <f>SUM(K32/A32*100)</f>
        <v>4.3010752688172049</v>
      </c>
      <c r="M32" s="332">
        <f>SUM(A32+P32-S32-U32-X32)</f>
        <v>386</v>
      </c>
      <c r="N32" s="323">
        <f>SUM(H32-M32)</f>
        <v>2</v>
      </c>
      <c r="O32" s="210"/>
      <c r="P32" s="246">
        <v>39</v>
      </c>
      <c r="Q32" s="246">
        <v>4</v>
      </c>
      <c r="R32" s="247"/>
      <c r="S32" s="248">
        <v>13</v>
      </c>
      <c r="T32" s="293" t="s">
        <v>75</v>
      </c>
      <c r="U32" s="249">
        <v>9</v>
      </c>
      <c r="V32" s="293" t="s">
        <v>75</v>
      </c>
      <c r="W32" s="250"/>
      <c r="X32" s="251">
        <v>3</v>
      </c>
      <c r="Y32" s="210"/>
      <c r="Z32" s="252">
        <v>72</v>
      </c>
      <c r="AA32" s="240">
        <v>15</v>
      </c>
      <c r="AB32" s="209"/>
      <c r="AC32" s="253">
        <v>50</v>
      </c>
      <c r="AD32" s="246">
        <v>8</v>
      </c>
      <c r="AE32" s="254">
        <v>63</v>
      </c>
      <c r="AF32" s="43"/>
    </row>
    <row r="33" spans="1:32" ht="21.75" customHeight="1" x14ac:dyDescent="0.2">
      <c r="A33" s="344">
        <v>396</v>
      </c>
      <c r="B33" s="301">
        <v>16</v>
      </c>
      <c r="C33" s="21"/>
      <c r="D33" s="88" t="s">
        <v>37</v>
      </c>
      <c r="E33" s="313">
        <v>15</v>
      </c>
      <c r="F33" s="127">
        <v>15</v>
      </c>
      <c r="G33" s="22"/>
      <c r="H33" s="42">
        <v>376</v>
      </c>
      <c r="I33" s="59">
        <v>12</v>
      </c>
      <c r="J33" s="43"/>
      <c r="K33" s="75">
        <f>H33-A33</f>
        <v>-20</v>
      </c>
      <c r="L33" s="76">
        <f>SUM(K33/A33*100)</f>
        <v>-5.0505050505050502</v>
      </c>
      <c r="M33" s="333">
        <f>SUM(A33+P33-S33-U33-X33)</f>
        <v>377</v>
      </c>
      <c r="N33" s="325">
        <f>SUM(H33-M33)</f>
        <v>-1</v>
      </c>
      <c r="O33" s="28"/>
      <c r="P33" s="7">
        <v>13</v>
      </c>
      <c r="Q33" s="7">
        <v>0</v>
      </c>
      <c r="R33" s="113"/>
      <c r="S33" s="40">
        <v>14</v>
      </c>
      <c r="T33" s="132" t="s">
        <v>75</v>
      </c>
      <c r="U33" s="41">
        <v>11</v>
      </c>
      <c r="V33" s="132" t="s">
        <v>75</v>
      </c>
      <c r="W33" s="118"/>
      <c r="X33" s="39">
        <v>7</v>
      </c>
      <c r="Y33" s="28"/>
      <c r="Z33" s="255">
        <v>72</v>
      </c>
      <c r="AA33" s="59">
        <v>17</v>
      </c>
      <c r="AB33" s="43"/>
      <c r="AC33" s="98">
        <v>62</v>
      </c>
      <c r="AD33" s="7">
        <v>7</v>
      </c>
      <c r="AE33" s="226">
        <v>66</v>
      </c>
      <c r="AF33" s="43"/>
    </row>
    <row r="34" spans="1:32" ht="21.75" customHeight="1" x14ac:dyDescent="0.2">
      <c r="A34" s="344">
        <v>99</v>
      </c>
      <c r="B34" s="301">
        <v>9</v>
      </c>
      <c r="C34" s="21"/>
      <c r="D34" s="88" t="s">
        <v>38</v>
      </c>
      <c r="E34" s="313">
        <v>6</v>
      </c>
      <c r="F34" s="127">
        <v>5</v>
      </c>
      <c r="G34" s="22"/>
      <c r="H34" s="42">
        <v>88</v>
      </c>
      <c r="I34" s="59">
        <v>8</v>
      </c>
      <c r="J34" s="43"/>
      <c r="K34" s="75">
        <f>H34-A34</f>
        <v>-11</v>
      </c>
      <c r="L34" s="76">
        <f>SUM(K34/A34*100)</f>
        <v>-11.111111111111111</v>
      </c>
      <c r="M34" s="333">
        <f>SUM(A34+P34-S34-U34-X34)</f>
        <v>93</v>
      </c>
      <c r="N34" s="325">
        <f>SUM(H34-M34)</f>
        <v>-5</v>
      </c>
      <c r="O34" s="28"/>
      <c r="P34" s="7">
        <v>2</v>
      </c>
      <c r="Q34" s="7">
        <v>0</v>
      </c>
      <c r="R34" s="113"/>
      <c r="S34" s="40">
        <v>6</v>
      </c>
      <c r="T34" s="132" t="s">
        <v>75</v>
      </c>
      <c r="U34" s="41">
        <v>2</v>
      </c>
      <c r="V34" s="132" t="s">
        <v>75</v>
      </c>
      <c r="W34" s="118"/>
      <c r="X34" s="39">
        <v>0</v>
      </c>
      <c r="Y34" s="28"/>
      <c r="Z34" s="255">
        <v>75</v>
      </c>
      <c r="AA34" s="59">
        <v>18</v>
      </c>
      <c r="AB34" s="43"/>
      <c r="AC34" s="130">
        <v>63</v>
      </c>
      <c r="AD34" s="7">
        <v>12</v>
      </c>
      <c r="AE34" s="226">
        <v>74</v>
      </c>
      <c r="AF34" s="43"/>
    </row>
    <row r="35" spans="1:32" ht="21.75" customHeight="1" x14ac:dyDescent="0.2">
      <c r="A35" s="344">
        <v>11</v>
      </c>
      <c r="B35" s="301">
        <v>0</v>
      </c>
      <c r="C35" s="21"/>
      <c r="D35" s="88" t="s">
        <v>59</v>
      </c>
      <c r="E35" s="313">
        <v>1</v>
      </c>
      <c r="F35" s="127">
        <v>1</v>
      </c>
      <c r="G35" s="22"/>
      <c r="H35" s="42">
        <v>15</v>
      </c>
      <c r="I35" s="59">
        <v>0</v>
      </c>
      <c r="J35" s="43"/>
      <c r="K35" s="75">
        <f>H35-A35</f>
        <v>4</v>
      </c>
      <c r="L35" s="76">
        <f>SUM(K35/A35*100)</f>
        <v>36.363636363636367</v>
      </c>
      <c r="M35" s="333">
        <f>SUM(A35+P35-S35-U35-X35)</f>
        <v>9</v>
      </c>
      <c r="N35" s="325">
        <v>0</v>
      </c>
      <c r="O35" s="28"/>
      <c r="P35" s="7">
        <v>0</v>
      </c>
      <c r="Q35" s="7">
        <v>0</v>
      </c>
      <c r="R35" s="113"/>
      <c r="S35" s="40">
        <v>0</v>
      </c>
      <c r="T35" s="132" t="s">
        <v>75</v>
      </c>
      <c r="U35" s="41">
        <v>2</v>
      </c>
      <c r="V35" s="132" t="s">
        <v>75</v>
      </c>
      <c r="W35" s="118"/>
      <c r="X35" s="39">
        <v>0</v>
      </c>
      <c r="Y35" s="28"/>
      <c r="Z35" s="68">
        <v>75</v>
      </c>
      <c r="AA35" s="59">
        <v>6</v>
      </c>
      <c r="AB35" s="43"/>
      <c r="AC35" s="130">
        <v>0</v>
      </c>
      <c r="AD35" s="132">
        <v>0</v>
      </c>
      <c r="AE35" s="256">
        <v>0</v>
      </c>
      <c r="AF35" s="43"/>
    </row>
    <row r="36" spans="1:32" s="11" customFormat="1" ht="21.75" customHeight="1" thickBot="1" x14ac:dyDescent="0.25">
      <c r="A36" s="257">
        <f>SUM(A32:A35)</f>
        <v>878</v>
      </c>
      <c r="B36" s="258">
        <f>SUM(B32:B35)</f>
        <v>52</v>
      </c>
      <c r="C36" s="232"/>
      <c r="D36" s="259" t="s">
        <v>56</v>
      </c>
      <c r="E36" s="260">
        <f>SUM(E32:E35)</f>
        <v>35</v>
      </c>
      <c r="F36" s="260">
        <f>SUM(F32:F35)</f>
        <v>34</v>
      </c>
      <c r="G36" s="234"/>
      <c r="H36" s="261">
        <f>SUM(H32:H35)</f>
        <v>867</v>
      </c>
      <c r="I36" s="258">
        <f>SUM(I32:I35)</f>
        <v>45</v>
      </c>
      <c r="J36" s="235"/>
      <c r="K36" s="262">
        <f>SUM(K32:K35)</f>
        <v>-11</v>
      </c>
      <c r="L36" s="263">
        <f>SUM(K36/A36*100)</f>
        <v>-1.2528473804100226</v>
      </c>
      <c r="M36" s="334">
        <f>SUM(M32:M35)</f>
        <v>865</v>
      </c>
      <c r="N36" s="335">
        <f>SUM(H36-M36)</f>
        <v>2</v>
      </c>
      <c r="O36" s="236"/>
      <c r="P36" s="264">
        <f>SUM(P32:P35)</f>
        <v>54</v>
      </c>
      <c r="Q36" s="264">
        <f>SUM(Q32:Q35)</f>
        <v>4</v>
      </c>
      <c r="R36" s="265"/>
      <c r="S36" s="264">
        <f>SUM(S32:S35)</f>
        <v>33</v>
      </c>
      <c r="T36" s="264">
        <f>SUM(T32:T35)</f>
        <v>0</v>
      </c>
      <c r="U36" s="264">
        <f>SUM(U32:U35)</f>
        <v>24</v>
      </c>
      <c r="V36" s="264">
        <f>SUM(V32:V35)</f>
        <v>0</v>
      </c>
      <c r="W36" s="265"/>
      <c r="X36" s="258">
        <f>SUM(X32:X35)</f>
        <v>10</v>
      </c>
      <c r="Y36" s="236"/>
      <c r="Z36" s="266">
        <f>SUM(Z32:Z35)/4</f>
        <v>73.5</v>
      </c>
      <c r="AA36" s="267">
        <f>SUM(AA32:AA35)/4</f>
        <v>14</v>
      </c>
      <c r="AB36" s="235"/>
      <c r="AC36" s="266">
        <f>SUM(AC32,AC33,AC34)/3</f>
        <v>58.333333333333336</v>
      </c>
      <c r="AD36" s="268">
        <f>SUM(AD32:AD35)/3</f>
        <v>9</v>
      </c>
      <c r="AE36" s="269">
        <f>SUM(AE32:AE35)/3</f>
        <v>67.666666666666671</v>
      </c>
      <c r="AF36" s="56"/>
    </row>
    <row r="37" spans="1:32" s="11" customFormat="1" ht="20.25" customHeight="1" thickBot="1" x14ac:dyDescent="0.25">
      <c r="A37" s="71"/>
      <c r="B37" s="65"/>
      <c r="C37" s="72"/>
      <c r="D37" s="73"/>
      <c r="E37" s="123"/>
      <c r="F37" s="123"/>
      <c r="G37" s="73"/>
      <c r="H37" s="71"/>
      <c r="I37" s="65"/>
      <c r="J37" s="65"/>
      <c r="K37" s="62"/>
      <c r="L37" s="63"/>
      <c r="M37" s="328"/>
      <c r="N37" s="328"/>
      <c r="O37" s="74"/>
      <c r="P37" s="64"/>
      <c r="Q37" s="64"/>
      <c r="R37" s="114"/>
      <c r="S37" s="65"/>
      <c r="T37" s="64"/>
      <c r="U37" s="66"/>
      <c r="V37" s="64"/>
      <c r="W37" s="114"/>
      <c r="X37" s="64"/>
      <c r="Y37" s="74"/>
      <c r="Z37" s="65"/>
      <c r="AA37" s="63"/>
      <c r="AB37" s="65"/>
      <c r="AC37" s="64"/>
      <c r="AD37" s="64"/>
      <c r="AE37" s="64"/>
      <c r="AF37" s="65"/>
    </row>
    <row r="38" spans="1:32" ht="32.25" customHeight="1" x14ac:dyDescent="0.2">
      <c r="A38" s="306">
        <v>95</v>
      </c>
      <c r="B38" s="307">
        <v>2</v>
      </c>
      <c r="C38" s="203"/>
      <c r="D38" s="204" t="s">
        <v>69</v>
      </c>
      <c r="E38" s="316">
        <v>3</v>
      </c>
      <c r="F38" s="205">
        <v>3</v>
      </c>
      <c r="G38" s="206"/>
      <c r="H38" s="207">
        <v>95</v>
      </c>
      <c r="I38" s="208">
        <v>2</v>
      </c>
      <c r="J38" s="209"/>
      <c r="K38" s="287">
        <f>H38-A38</f>
        <v>0</v>
      </c>
      <c r="L38" s="288">
        <f>SUM(K38/A38*100)</f>
        <v>0</v>
      </c>
      <c r="M38" s="336">
        <f>SUM(A38+P38-S38-U38-X38)</f>
        <v>95</v>
      </c>
      <c r="N38" s="337">
        <f>SUM(H38-M38)</f>
        <v>0</v>
      </c>
      <c r="O38" s="210"/>
      <c r="P38" s="211">
        <v>0</v>
      </c>
      <c r="Q38" s="212">
        <v>0</v>
      </c>
      <c r="R38" s="213"/>
      <c r="S38" s="214">
        <v>0</v>
      </c>
      <c r="T38" s="220" t="s">
        <v>75</v>
      </c>
      <c r="U38" s="215">
        <v>0</v>
      </c>
      <c r="V38" s="220" t="s">
        <v>75</v>
      </c>
      <c r="W38" s="216"/>
      <c r="X38" s="217">
        <v>0</v>
      </c>
      <c r="Y38" s="210"/>
      <c r="Z38" s="218">
        <v>50</v>
      </c>
      <c r="AA38" s="208">
        <v>4</v>
      </c>
      <c r="AB38" s="209"/>
      <c r="AC38" s="219">
        <v>0</v>
      </c>
      <c r="AD38" s="220">
        <v>0</v>
      </c>
      <c r="AE38" s="221">
        <v>0</v>
      </c>
      <c r="AF38" s="43"/>
    </row>
    <row r="39" spans="1:32" s="11" customFormat="1" ht="4.5" customHeight="1" x14ac:dyDescent="0.2">
      <c r="A39" s="71"/>
      <c r="B39" s="65"/>
      <c r="C39" s="72"/>
      <c r="D39" s="73"/>
      <c r="E39" s="123"/>
      <c r="F39" s="123" t="s">
        <v>0</v>
      </c>
      <c r="G39" s="73"/>
      <c r="H39" s="71"/>
      <c r="I39" s="65"/>
      <c r="J39" s="65"/>
      <c r="K39" s="62"/>
      <c r="L39" s="63"/>
      <c r="M39" s="328"/>
      <c r="N39" s="328"/>
      <c r="O39" s="74"/>
      <c r="P39" s="64"/>
      <c r="Q39" s="64"/>
      <c r="R39" s="114"/>
      <c r="S39" s="65"/>
      <c r="T39" s="64"/>
      <c r="U39" s="66"/>
      <c r="V39" s="64"/>
      <c r="W39" s="114"/>
      <c r="X39" s="64"/>
      <c r="Y39" s="74"/>
      <c r="Z39" s="65"/>
      <c r="AA39" s="63"/>
      <c r="AB39" s="65"/>
      <c r="AC39" s="64"/>
      <c r="AD39" s="64"/>
      <c r="AE39" s="222"/>
      <c r="AF39" s="65"/>
    </row>
    <row r="40" spans="1:32" ht="32.25" customHeight="1" x14ac:dyDescent="0.2">
      <c r="A40" s="303">
        <v>24</v>
      </c>
      <c r="B40" s="304">
        <v>0</v>
      </c>
      <c r="C40" s="21"/>
      <c r="D40" s="83" t="s">
        <v>70</v>
      </c>
      <c r="E40" s="315">
        <v>1</v>
      </c>
      <c r="F40" s="128">
        <v>1</v>
      </c>
      <c r="G40" s="22"/>
      <c r="H40" s="50">
        <v>25</v>
      </c>
      <c r="I40" s="69">
        <v>0</v>
      </c>
      <c r="J40" s="43"/>
      <c r="K40" s="179">
        <f>H40-A40</f>
        <v>1</v>
      </c>
      <c r="L40" s="180">
        <f>SUM(K40/A40*100)</f>
        <v>4.1666666666666661</v>
      </c>
      <c r="M40" s="329">
        <f>SUM(A40+P40-S40-U40-X40)</f>
        <v>26</v>
      </c>
      <c r="N40" s="330">
        <f>SUM(H40-M40)</f>
        <v>-1</v>
      </c>
      <c r="O40" s="28"/>
      <c r="P40" s="51">
        <v>2</v>
      </c>
      <c r="Q40" s="52">
        <v>0</v>
      </c>
      <c r="R40" s="115"/>
      <c r="S40" s="53">
        <v>0</v>
      </c>
      <c r="T40" s="133" t="s">
        <v>75</v>
      </c>
      <c r="U40" s="54">
        <v>0</v>
      </c>
      <c r="V40" s="133" t="s">
        <v>75</v>
      </c>
      <c r="W40" s="116"/>
      <c r="X40" s="55">
        <v>0</v>
      </c>
      <c r="Y40" s="28"/>
      <c r="Z40" s="86">
        <v>48</v>
      </c>
      <c r="AA40" s="69">
        <v>4</v>
      </c>
      <c r="AB40" s="43"/>
      <c r="AC40" s="99">
        <v>45</v>
      </c>
      <c r="AD40" s="133">
        <v>0</v>
      </c>
      <c r="AE40" s="223">
        <v>0</v>
      </c>
      <c r="AF40" s="43"/>
    </row>
    <row r="41" spans="1:32" s="11" customFormat="1" ht="4.5" customHeight="1" x14ac:dyDescent="0.2">
      <c r="A41" s="71"/>
      <c r="B41" s="65"/>
      <c r="C41" s="72"/>
      <c r="D41" s="73"/>
      <c r="E41" s="123"/>
      <c r="F41" s="123"/>
      <c r="G41" s="73"/>
      <c r="H41" s="71"/>
      <c r="I41" s="65"/>
      <c r="J41" s="65"/>
      <c r="K41" s="62"/>
      <c r="L41" s="63"/>
      <c r="M41" s="328"/>
      <c r="N41" s="328"/>
      <c r="O41" s="74"/>
      <c r="P41" s="64"/>
      <c r="Q41" s="64"/>
      <c r="R41" s="114"/>
      <c r="S41" s="65"/>
      <c r="T41" s="64"/>
      <c r="U41" s="66"/>
      <c r="V41" s="64"/>
      <c r="W41" s="114"/>
      <c r="X41" s="64"/>
      <c r="Y41" s="74"/>
      <c r="Z41" s="65"/>
      <c r="AA41" s="63"/>
      <c r="AB41" s="65"/>
      <c r="AC41" s="64"/>
      <c r="AD41" s="64"/>
      <c r="AE41" s="222"/>
      <c r="AF41" s="65"/>
    </row>
    <row r="42" spans="1:32" ht="21.75" customHeight="1" x14ac:dyDescent="0.2">
      <c r="A42" s="308">
        <v>270</v>
      </c>
      <c r="B42" s="309">
        <v>13</v>
      </c>
      <c r="C42" s="21"/>
      <c r="D42" s="87" t="s">
        <v>39</v>
      </c>
      <c r="E42" s="317">
        <v>10</v>
      </c>
      <c r="F42" s="126">
        <v>10</v>
      </c>
      <c r="G42" s="22"/>
      <c r="H42" s="57">
        <v>269</v>
      </c>
      <c r="I42" s="58">
        <v>13</v>
      </c>
      <c r="J42" s="43"/>
      <c r="K42" s="138">
        <f>H42-A42</f>
        <v>-1</v>
      </c>
      <c r="L42" s="139">
        <f>SUM(K42/A42*100)</f>
        <v>-0.37037037037037041</v>
      </c>
      <c r="M42" s="338">
        <f>SUM(A42+P42-S42-U42-X42)</f>
        <v>271</v>
      </c>
      <c r="N42" s="339">
        <f>SUM(H42-M42)</f>
        <v>-2</v>
      </c>
      <c r="O42" s="28"/>
      <c r="P42" s="77">
        <v>12</v>
      </c>
      <c r="Q42" s="78">
        <v>1</v>
      </c>
      <c r="R42" s="112"/>
      <c r="S42" s="81">
        <v>10</v>
      </c>
      <c r="T42" s="134" t="s">
        <v>75</v>
      </c>
      <c r="U42" s="82">
        <v>1</v>
      </c>
      <c r="V42" s="134" t="s">
        <v>75</v>
      </c>
      <c r="W42" s="117"/>
      <c r="X42" s="79">
        <v>0</v>
      </c>
      <c r="Y42" s="28"/>
      <c r="Z42" s="67">
        <v>61</v>
      </c>
      <c r="AA42" s="58">
        <v>7</v>
      </c>
      <c r="AB42" s="43"/>
      <c r="AC42" s="97">
        <v>48</v>
      </c>
      <c r="AD42" s="134">
        <v>5</v>
      </c>
      <c r="AE42" s="225">
        <v>36</v>
      </c>
      <c r="AF42" s="43"/>
    </row>
    <row r="43" spans="1:32" ht="21.75" customHeight="1" x14ac:dyDescent="0.2">
      <c r="A43" s="305">
        <v>114</v>
      </c>
      <c r="B43" s="301">
        <v>5</v>
      </c>
      <c r="C43" s="21"/>
      <c r="D43" s="88" t="s">
        <v>40</v>
      </c>
      <c r="E43" s="313">
        <v>5</v>
      </c>
      <c r="F43" s="127">
        <v>5</v>
      </c>
      <c r="G43" s="22"/>
      <c r="H43" s="42">
        <v>112</v>
      </c>
      <c r="I43" s="59">
        <v>5</v>
      </c>
      <c r="J43" s="43"/>
      <c r="K43" s="75">
        <f>H43-A43</f>
        <v>-2</v>
      </c>
      <c r="L43" s="76">
        <f>SUM(K43/A43*100)</f>
        <v>-1.7543859649122806</v>
      </c>
      <c r="M43" s="333">
        <f>SUM(A43+P43-S43-U43-X43)</f>
        <v>114</v>
      </c>
      <c r="N43" s="325">
        <f>SUM(H43-M43)</f>
        <v>-2</v>
      </c>
      <c r="O43" s="28"/>
      <c r="P43" s="36">
        <v>3</v>
      </c>
      <c r="Q43" s="7">
        <v>0</v>
      </c>
      <c r="R43" s="113"/>
      <c r="S43" s="40">
        <v>2</v>
      </c>
      <c r="T43" s="132" t="s">
        <v>75</v>
      </c>
      <c r="U43" s="41">
        <v>1</v>
      </c>
      <c r="V43" s="132" t="s">
        <v>75</v>
      </c>
      <c r="W43" s="118"/>
      <c r="X43" s="39">
        <v>0</v>
      </c>
      <c r="Y43" s="28"/>
      <c r="Z43" s="68">
        <v>54</v>
      </c>
      <c r="AA43" s="59">
        <v>4</v>
      </c>
      <c r="AB43" s="43"/>
      <c r="AC43" s="130">
        <v>37</v>
      </c>
      <c r="AD43" s="7">
        <v>5</v>
      </c>
      <c r="AE43" s="226">
        <v>35</v>
      </c>
      <c r="AF43" s="43"/>
    </row>
    <row r="44" spans="1:32" s="161" customFormat="1" ht="21.75" customHeight="1" x14ac:dyDescent="0.2">
      <c r="A44" s="60">
        <f>SUM(A42:A43)</f>
        <v>384</v>
      </c>
      <c r="B44" s="61">
        <f>SUM(B42:B43)</f>
        <v>18</v>
      </c>
      <c r="C44" s="145"/>
      <c r="D44" s="146" t="s">
        <v>41</v>
      </c>
      <c r="E44" s="80">
        <f>SUM(E42:E43)</f>
        <v>15</v>
      </c>
      <c r="F44" s="147">
        <f>SUM(F42:F43)</f>
        <v>15</v>
      </c>
      <c r="G44" s="148"/>
      <c r="H44" s="143">
        <f>SUM(H42:H43)</f>
        <v>381</v>
      </c>
      <c r="I44" s="144">
        <f>SUM(I42:I43)</f>
        <v>18</v>
      </c>
      <c r="J44" s="149"/>
      <c r="K44" s="150">
        <f>H44-A44</f>
        <v>-3</v>
      </c>
      <c r="L44" s="151">
        <f>SUM(K44/A44*100)</f>
        <v>-0.78125</v>
      </c>
      <c r="M44" s="340">
        <f>SUM(A44+P44-S44-U44-X44)</f>
        <v>385</v>
      </c>
      <c r="N44" s="327">
        <f>SUM(H44-M44)</f>
        <v>-4</v>
      </c>
      <c r="O44" s="152"/>
      <c r="P44" s="153">
        <f>SUM(P42:P43)</f>
        <v>15</v>
      </c>
      <c r="Q44" s="154">
        <f>SUM(Q42:Q43)</f>
        <v>1</v>
      </c>
      <c r="R44" s="155"/>
      <c r="S44" s="156">
        <f>SUM(S42:S43)</f>
        <v>12</v>
      </c>
      <c r="T44" s="154">
        <f>SUM(T42:T43)</f>
        <v>0</v>
      </c>
      <c r="U44" s="157">
        <f>SUM(U42:U43)</f>
        <v>2</v>
      </c>
      <c r="V44" s="154">
        <f>SUM(V42:V43)</f>
        <v>0</v>
      </c>
      <c r="W44" s="158"/>
      <c r="X44" s="147">
        <f>SUM(X42:X43)</f>
        <v>0</v>
      </c>
      <c r="Y44" s="152"/>
      <c r="Z44" s="159">
        <f>SUM(Z42:Z43)/2</f>
        <v>57.5</v>
      </c>
      <c r="AA44" s="144">
        <f>SUM(AA42,AA43)/2</f>
        <v>5.5</v>
      </c>
      <c r="AB44" s="149"/>
      <c r="AC44" s="153">
        <f>SUM(AC43,AC42)/2</f>
        <v>42.5</v>
      </c>
      <c r="AD44" s="160">
        <f>SUM(AD43,AD42)/2</f>
        <v>5</v>
      </c>
      <c r="AE44" s="227">
        <f>SUM(AE43,AE42)/2</f>
        <v>35.5</v>
      </c>
      <c r="AF44" s="149"/>
    </row>
    <row r="45" spans="1:32" s="11" customFormat="1" ht="4.5" customHeight="1" x14ac:dyDescent="0.2">
      <c r="A45" s="71"/>
      <c r="B45" s="65"/>
      <c r="C45" s="72"/>
      <c r="D45" s="73"/>
      <c r="E45" s="123"/>
      <c r="F45" s="123" t="s">
        <v>0</v>
      </c>
      <c r="G45" s="73"/>
      <c r="H45" s="71"/>
      <c r="I45" s="65"/>
      <c r="J45" s="65"/>
      <c r="K45" s="62"/>
      <c r="L45" s="63"/>
      <c r="M45" s="328"/>
      <c r="N45" s="328"/>
      <c r="O45" s="74"/>
      <c r="P45" s="64"/>
      <c r="Q45" s="64"/>
      <c r="R45" s="114"/>
      <c r="S45" s="65"/>
      <c r="T45" s="64"/>
      <c r="U45" s="66"/>
      <c r="V45" s="64"/>
      <c r="W45" s="114"/>
      <c r="X45" s="64"/>
      <c r="Y45" s="74"/>
      <c r="Z45" s="65"/>
      <c r="AA45" s="63"/>
      <c r="AB45" s="65"/>
      <c r="AC45" s="64"/>
      <c r="AD45" s="64"/>
      <c r="AE45" s="222"/>
      <c r="AF45" s="65"/>
    </row>
    <row r="46" spans="1:32" s="176" customFormat="1" ht="27.75" customHeight="1" x14ac:dyDescent="0.2">
      <c r="A46" s="303">
        <v>162</v>
      </c>
      <c r="B46" s="304">
        <v>34</v>
      </c>
      <c r="C46" s="164"/>
      <c r="D46" s="178" t="s">
        <v>65</v>
      </c>
      <c r="E46" s="315">
        <v>6</v>
      </c>
      <c r="F46" s="128">
        <v>6</v>
      </c>
      <c r="G46" s="22"/>
      <c r="H46" s="162">
        <v>163</v>
      </c>
      <c r="I46" s="163">
        <v>34</v>
      </c>
      <c r="J46" s="165"/>
      <c r="K46" s="84">
        <f>H46-A46</f>
        <v>1</v>
      </c>
      <c r="L46" s="85">
        <f>SUM(K46/A46*100)</f>
        <v>0.61728395061728392</v>
      </c>
      <c r="M46" s="329">
        <f>SUM(A46+P46-S46-U46-X46)</f>
        <v>161</v>
      </c>
      <c r="N46" s="330">
        <f>SUM(H46-M46)</f>
        <v>2</v>
      </c>
      <c r="O46" s="166"/>
      <c r="P46" s="167">
        <v>10</v>
      </c>
      <c r="Q46" s="168">
        <v>1</v>
      </c>
      <c r="R46" s="169"/>
      <c r="S46" s="170">
        <v>5</v>
      </c>
      <c r="T46" s="175" t="s">
        <v>75</v>
      </c>
      <c r="U46" s="171">
        <v>5</v>
      </c>
      <c r="V46" s="175" t="s">
        <v>75</v>
      </c>
      <c r="W46" s="172"/>
      <c r="X46" s="128">
        <v>1</v>
      </c>
      <c r="Y46" s="166"/>
      <c r="Z46" s="173">
        <v>65</v>
      </c>
      <c r="AA46" s="163">
        <v>14</v>
      </c>
      <c r="AB46" s="165"/>
      <c r="AC46" s="174">
        <v>43</v>
      </c>
      <c r="AD46" s="168">
        <v>7</v>
      </c>
      <c r="AE46" s="229">
        <v>43</v>
      </c>
      <c r="AF46" s="165"/>
    </row>
    <row r="47" spans="1:32" s="11" customFormat="1" ht="4.5" customHeight="1" x14ac:dyDescent="0.2">
      <c r="A47" s="71"/>
      <c r="B47" s="65"/>
      <c r="C47" s="72"/>
      <c r="D47" s="73"/>
      <c r="E47" s="123"/>
      <c r="F47" s="123"/>
      <c r="G47" s="73"/>
      <c r="H47" s="71" t="s">
        <v>0</v>
      </c>
      <c r="I47" s="65"/>
      <c r="J47" s="65"/>
      <c r="K47" s="62"/>
      <c r="L47" s="63"/>
      <c r="M47" s="328"/>
      <c r="N47" s="328"/>
      <c r="O47" s="74"/>
      <c r="P47" s="64"/>
      <c r="Q47" s="64"/>
      <c r="R47" s="114"/>
      <c r="S47" s="65"/>
      <c r="T47" s="64"/>
      <c r="U47" s="66"/>
      <c r="V47" s="64"/>
      <c r="W47" s="114"/>
      <c r="X47" s="64"/>
      <c r="Y47" s="74"/>
      <c r="Z47" s="65"/>
      <c r="AA47" s="63"/>
      <c r="AB47" s="65"/>
      <c r="AC47" s="64"/>
      <c r="AD47" s="64"/>
      <c r="AE47" s="222"/>
      <c r="AF47" s="65"/>
    </row>
    <row r="48" spans="1:32" s="176" customFormat="1" ht="27.75" customHeight="1" x14ac:dyDescent="0.2">
      <c r="A48" s="303">
        <v>114</v>
      </c>
      <c r="B48" s="304">
        <v>1</v>
      </c>
      <c r="C48" s="164"/>
      <c r="D48" s="83" t="s">
        <v>63</v>
      </c>
      <c r="E48" s="315">
        <v>4</v>
      </c>
      <c r="F48" s="128">
        <v>4</v>
      </c>
      <c r="G48" s="22"/>
      <c r="H48" s="162">
        <v>115</v>
      </c>
      <c r="I48" s="163">
        <v>1</v>
      </c>
      <c r="J48" s="165"/>
      <c r="K48" s="179">
        <f>H48-A48</f>
        <v>1</v>
      </c>
      <c r="L48" s="180">
        <f>SUM(K48/A48*100)</f>
        <v>0.8771929824561403</v>
      </c>
      <c r="M48" s="329">
        <f>SUM(A48+P48-S48-U48-X48)</f>
        <v>115</v>
      </c>
      <c r="N48" s="330">
        <f>SUM(H48-M48)</f>
        <v>0</v>
      </c>
      <c r="O48" s="166"/>
      <c r="P48" s="167">
        <v>3</v>
      </c>
      <c r="Q48" s="168">
        <v>0</v>
      </c>
      <c r="R48" s="169"/>
      <c r="S48" s="170">
        <v>1</v>
      </c>
      <c r="T48" s="175" t="s">
        <v>75</v>
      </c>
      <c r="U48" s="171">
        <v>1</v>
      </c>
      <c r="V48" s="175" t="s">
        <v>75</v>
      </c>
      <c r="W48" s="172"/>
      <c r="X48" s="128">
        <v>0</v>
      </c>
      <c r="Y48" s="166"/>
      <c r="Z48" s="173">
        <v>63</v>
      </c>
      <c r="AA48" s="163">
        <v>15</v>
      </c>
      <c r="AB48" s="165"/>
      <c r="AC48" s="177">
        <v>49</v>
      </c>
      <c r="AD48" s="168">
        <v>33</v>
      </c>
      <c r="AE48" s="229">
        <v>78</v>
      </c>
      <c r="AF48" s="165"/>
    </row>
    <row r="49" spans="1:32" s="11" customFormat="1" ht="4.5" customHeight="1" x14ac:dyDescent="0.2">
      <c r="A49" s="71"/>
      <c r="B49" s="65"/>
      <c r="C49" s="72"/>
      <c r="D49" s="73"/>
      <c r="E49" s="123"/>
      <c r="F49" s="123"/>
      <c r="G49" s="73"/>
      <c r="H49" s="71"/>
      <c r="I49" s="65"/>
      <c r="J49" s="65"/>
      <c r="K49" s="62"/>
      <c r="L49" s="63"/>
      <c r="M49" s="328"/>
      <c r="N49" s="328"/>
      <c r="O49" s="74"/>
      <c r="P49" s="64"/>
      <c r="Q49" s="64"/>
      <c r="R49" s="114"/>
      <c r="S49" s="65"/>
      <c r="T49" s="64"/>
      <c r="U49" s="66"/>
      <c r="V49" s="64"/>
      <c r="W49" s="114"/>
      <c r="X49" s="64"/>
      <c r="Y49" s="74"/>
      <c r="Z49" s="65"/>
      <c r="AA49" s="63"/>
      <c r="AB49" s="65"/>
      <c r="AC49" s="64"/>
      <c r="AD49" s="64"/>
      <c r="AE49" s="222"/>
      <c r="AF49" s="65"/>
    </row>
    <row r="50" spans="1:32" s="11" customFormat="1" ht="21.75" customHeight="1" thickBot="1" x14ac:dyDescent="0.25">
      <c r="A50" s="231">
        <f>SUM(A38,A40,A44,A46,A48)</f>
        <v>779</v>
      </c>
      <c r="B50" s="239">
        <f>SUM(B38,B40,B44,B46,B48)</f>
        <v>55</v>
      </c>
      <c r="C50" s="232"/>
      <c r="D50" s="233" t="s">
        <v>71</v>
      </c>
      <c r="E50" s="231">
        <f>SUM(E38,E40,E44,E46,E48)</f>
        <v>29</v>
      </c>
      <c r="F50" s="231">
        <f>SUM(F38,F40,F44,F46,F48)</f>
        <v>29</v>
      </c>
      <c r="G50" s="234"/>
      <c r="H50" s="231">
        <f>SUM(H38,H40,H44,H46,H48)</f>
        <v>779</v>
      </c>
      <c r="I50" s="231">
        <f>SUM(I38,I40,I44,I46,I48)</f>
        <v>55</v>
      </c>
      <c r="J50" s="235"/>
      <c r="K50" s="286">
        <f>SUM(K38,K40,K44,K46,K48)</f>
        <v>0</v>
      </c>
      <c r="L50" s="286">
        <f>SUM(L38,L40,L44,L46,L48)</f>
        <v>4.8798935997400905</v>
      </c>
      <c r="M50" s="341">
        <f>SUM(M38,M40,M44,M46,M48)</f>
        <v>782</v>
      </c>
      <c r="N50" s="341">
        <f>SUM(N38,N40,N44,N46,N48)</f>
        <v>-3</v>
      </c>
      <c r="O50" s="236"/>
      <c r="P50" s="239">
        <f>SUM(P38,P40,P44,P46,P48)</f>
        <v>30</v>
      </c>
      <c r="Q50" s="239">
        <f>SUM(Q38,Q40,Q44,Q46,Q48)</f>
        <v>2</v>
      </c>
      <c r="R50" s="237"/>
      <c r="S50" s="239">
        <f>SUM(S38,S40,S44,S46,S48)</f>
        <v>18</v>
      </c>
      <c r="T50" s="239">
        <f t="shared" ref="T50:V50" si="4">SUM(T38,T40,T44,T46,T48)</f>
        <v>0</v>
      </c>
      <c r="U50" s="239">
        <f t="shared" si="4"/>
        <v>8</v>
      </c>
      <c r="V50" s="239">
        <f t="shared" si="4"/>
        <v>0</v>
      </c>
      <c r="W50" s="238"/>
      <c r="X50" s="231">
        <f>SUM(X38,X40,X44,X46,X48)</f>
        <v>1</v>
      </c>
      <c r="Y50" s="236"/>
      <c r="Z50" s="239">
        <f>SUM(Z38,Z40,Z42,Z43,Z46,Z48)/6</f>
        <v>56.833333333333336</v>
      </c>
      <c r="AA50" s="282">
        <f>SUM(AA38,AA40,AA42,AA43,AA46,AA48)/6</f>
        <v>8</v>
      </c>
      <c r="AB50" s="235"/>
      <c r="AC50" s="239">
        <f>SUM(AC38,AC40,AC42,AC43,AC46,AC48)/5</f>
        <v>44.4</v>
      </c>
      <c r="AD50" s="284">
        <f>SUM(AD38,AD40,AD42,AD43,AD46,AD48)/4</f>
        <v>12.5</v>
      </c>
      <c r="AE50" s="283">
        <f>SUM(AE38,AE40,AE42,AE43,AE46,AE48)/4</f>
        <v>48</v>
      </c>
      <c r="AF50" s="56"/>
    </row>
    <row r="51" spans="1:32" s="11" customFormat="1" ht="26.25" customHeight="1" thickBot="1" x14ac:dyDescent="0.25">
      <c r="A51" s="71"/>
      <c r="B51" s="65"/>
      <c r="C51" s="72"/>
      <c r="D51" s="73"/>
      <c r="E51" s="123"/>
      <c r="F51" s="123"/>
      <c r="G51" s="73"/>
      <c r="H51" s="71"/>
      <c r="I51" s="65"/>
      <c r="J51" s="65"/>
      <c r="K51" s="62"/>
      <c r="L51" s="63"/>
      <c r="M51" s="328"/>
      <c r="N51" s="328"/>
      <c r="O51" s="74"/>
      <c r="P51" s="64"/>
      <c r="Q51" s="64"/>
      <c r="R51" s="114"/>
      <c r="S51" s="65"/>
      <c r="T51" s="64"/>
      <c r="U51" s="66"/>
      <c r="V51" s="64"/>
      <c r="W51" s="114"/>
      <c r="X51" s="64"/>
      <c r="Y51" s="74"/>
      <c r="Z51" s="65"/>
      <c r="AA51" s="63"/>
      <c r="AB51" s="65"/>
      <c r="AC51" s="64"/>
      <c r="AD51" s="64"/>
      <c r="AE51" s="64"/>
      <c r="AF51" s="65"/>
    </row>
    <row r="52" spans="1:32" s="102" customFormat="1" ht="22.5" customHeight="1" thickBot="1" x14ac:dyDescent="0.25">
      <c r="A52" s="310">
        <f>SUM(A50,A36,A30)</f>
        <v>8278</v>
      </c>
      <c r="B52" s="311">
        <f>SUM(B50,B36,B30)</f>
        <v>702</v>
      </c>
      <c r="C52" s="104"/>
      <c r="D52" s="106" t="s">
        <v>74</v>
      </c>
      <c r="E52" s="318">
        <f>SUM(E50,E36,E30)</f>
        <v>332</v>
      </c>
      <c r="F52" s="136">
        <f>SUM(F50,F36,F30)</f>
        <v>318</v>
      </c>
      <c r="G52" s="105"/>
      <c r="H52" s="135">
        <f>SUM(H50,H36,H30)</f>
        <v>7947</v>
      </c>
      <c r="I52" s="142">
        <f>SUM(I50,I36,I30)</f>
        <v>677</v>
      </c>
      <c r="J52" s="103"/>
      <c r="K52" s="187">
        <f>SUM(K50,K36,K30)</f>
        <v>-331</v>
      </c>
      <c r="L52" s="285">
        <f>SUM(K52/A52*100)</f>
        <v>-3.9985503744865909</v>
      </c>
      <c r="M52" s="342">
        <f>SUM(M50,M36,M30)</f>
        <v>7944</v>
      </c>
      <c r="N52" s="330">
        <f>SUM(N50,N36,N30)</f>
        <v>3</v>
      </c>
      <c r="O52" s="101"/>
      <c r="P52" s="135">
        <f>SUM(P50,P36,P30)</f>
        <v>180</v>
      </c>
      <c r="Q52" s="137">
        <f>SUM(Q50,Q36,Q30)</f>
        <v>59</v>
      </c>
      <c r="R52" s="280"/>
      <c r="S52" s="137">
        <f>SUM(S50,S36,S30)</f>
        <v>229</v>
      </c>
      <c r="T52" s="137">
        <f>SUM(T50,T36,T30)</f>
        <v>0</v>
      </c>
      <c r="U52" s="137">
        <f>SUM(U50,U36,U30)</f>
        <v>237</v>
      </c>
      <c r="V52" s="137">
        <f>SUM(V50,V36,V30)</f>
        <v>0</v>
      </c>
      <c r="W52" s="280"/>
      <c r="X52" s="136">
        <f>SUM(X50,X36,X30)</f>
        <v>48</v>
      </c>
      <c r="Y52" s="101"/>
      <c r="Z52" s="140">
        <f>SUM(Z50,Z36,Z30)/3</f>
        <v>67.698412698412696</v>
      </c>
      <c r="AA52" s="142">
        <f>SUM(AA50,AA36,AA30)/3</f>
        <v>15.206349206349207</v>
      </c>
      <c r="AB52" s="281">
        <f>SUM(AB50,AB36,AB30)/3</f>
        <v>0</v>
      </c>
      <c r="AC52" s="140">
        <f>SUM(AC50,AC36,AC30)/3</f>
        <v>53.636601307189544</v>
      </c>
      <c r="AD52" s="141">
        <f>SUM(AD30,AD36,AD50)/3</f>
        <v>13.15</v>
      </c>
      <c r="AE52" s="142">
        <f>SUM(AE50,AE36,AE30)/3</f>
        <v>61.738888888888887</v>
      </c>
      <c r="AF52" s="100"/>
    </row>
    <row r="53" spans="1:32" s="6" customFormat="1" x14ac:dyDescent="0.2">
      <c r="A53" s="8"/>
      <c r="B53" s="13"/>
      <c r="C53" s="26"/>
      <c r="D53" s="14"/>
      <c r="E53" s="13"/>
      <c r="F53" s="14"/>
      <c r="G53" s="27"/>
      <c r="H53" s="8"/>
      <c r="I53" s="12"/>
      <c r="J53" s="12"/>
      <c r="K53" s="3" t="s">
        <v>30</v>
      </c>
      <c r="L53" s="4" t="s">
        <v>0</v>
      </c>
      <c r="M53" s="185"/>
      <c r="N53" s="185"/>
      <c r="O53" s="29"/>
      <c r="P53" s="10"/>
      <c r="Q53" s="10"/>
      <c r="R53" s="10"/>
      <c r="S53" s="10"/>
      <c r="T53" s="10"/>
      <c r="U53" s="10"/>
      <c r="V53" s="10"/>
      <c r="W53" s="10"/>
      <c r="X53" s="10"/>
      <c r="Y53" s="29"/>
      <c r="Z53" s="8" t="s">
        <v>0</v>
      </c>
      <c r="AA53" s="9" t="s">
        <v>0</v>
      </c>
      <c r="AB53" s="12"/>
      <c r="AC53" s="129" t="s">
        <v>0</v>
      </c>
      <c r="AD53" s="129"/>
      <c r="AE53" s="129"/>
      <c r="AF53" s="12"/>
    </row>
    <row r="54" spans="1:32" s="6" customFormat="1" x14ac:dyDescent="0.2">
      <c r="A54" s="8"/>
      <c r="B54" s="13"/>
      <c r="C54" s="13"/>
      <c r="D54" s="14"/>
      <c r="E54" s="13" t="s">
        <v>0</v>
      </c>
      <c r="F54" s="14"/>
      <c r="G54" s="14"/>
      <c r="H54" s="8"/>
      <c r="I54" s="12"/>
      <c r="J54" s="12"/>
      <c r="K54" s="414" t="s">
        <v>31</v>
      </c>
      <c r="L54" s="414"/>
      <c r="M54" s="185"/>
      <c r="N54" s="185"/>
      <c r="O54" s="29"/>
      <c r="P54" s="10"/>
      <c r="Q54" s="10"/>
      <c r="R54" s="10"/>
      <c r="S54" s="10"/>
      <c r="T54" s="10"/>
      <c r="U54" s="10"/>
      <c r="V54" s="10"/>
      <c r="W54" s="10"/>
      <c r="X54" s="10"/>
      <c r="Y54" s="29"/>
      <c r="Z54" s="49"/>
      <c r="AA54" s="9"/>
      <c r="AB54" s="12"/>
      <c r="AC54" s="186" t="s">
        <v>0</v>
      </c>
      <c r="AD54" s="107"/>
      <c r="AE54" s="107"/>
      <c r="AF54" s="12"/>
    </row>
    <row r="55" spans="1:32" x14ac:dyDescent="0.2">
      <c r="AA55" s="2" t="s">
        <v>0</v>
      </c>
    </row>
  </sheetData>
  <mergeCells count="9">
    <mergeCell ref="K54:L54"/>
    <mergeCell ref="Y2:AF2"/>
    <mergeCell ref="D3:D4"/>
    <mergeCell ref="E3:F3"/>
    <mergeCell ref="H3:I3"/>
    <mergeCell ref="K3:L3"/>
    <mergeCell ref="N3:N4"/>
    <mergeCell ref="P3:X3"/>
    <mergeCell ref="Z3:AE3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2154C-51DC-4E14-9213-FE52557BE4D5}">
  <dimension ref="A1:B10"/>
  <sheetViews>
    <sheetView workbookViewId="0">
      <selection activeCell="B9" sqref="B9"/>
    </sheetView>
  </sheetViews>
  <sheetFormatPr defaultRowHeight="15" x14ac:dyDescent="0.2"/>
  <cols>
    <col min="1" max="1" width="9.33203125" style="109"/>
    <col min="2" max="2" width="136.33203125" style="108" customWidth="1"/>
    <col min="3" max="16384" width="9.33203125" style="108"/>
  </cols>
  <sheetData>
    <row r="1" spans="1:2" ht="18.75" customHeight="1" x14ac:dyDescent="0.2">
      <c r="A1" s="111">
        <v>1</v>
      </c>
      <c r="B1" s="122" t="s">
        <v>49</v>
      </c>
    </row>
    <row r="2" spans="1:2" ht="17.25" customHeight="1" x14ac:dyDescent="0.2">
      <c r="A2" s="111" t="s">
        <v>0</v>
      </c>
      <c r="B2" s="110" t="s">
        <v>45</v>
      </c>
    </row>
    <row r="3" spans="1:2" ht="19.5" customHeight="1" x14ac:dyDescent="0.2">
      <c r="A3" s="111" t="s">
        <v>0</v>
      </c>
      <c r="B3" s="110" t="s">
        <v>46</v>
      </c>
    </row>
    <row r="4" spans="1:2" ht="20.25" customHeight="1" x14ac:dyDescent="0.2">
      <c r="A4" s="111" t="s">
        <v>0</v>
      </c>
      <c r="B4" s="110" t="s">
        <v>47</v>
      </c>
    </row>
    <row r="5" spans="1:2" ht="39" customHeight="1" x14ac:dyDescent="0.2">
      <c r="A5" s="111">
        <v>2</v>
      </c>
      <c r="B5" s="121" t="s">
        <v>60</v>
      </c>
    </row>
    <row r="6" spans="1:2" ht="81.75" customHeight="1" x14ac:dyDescent="0.2">
      <c r="A6" s="111">
        <v>3</v>
      </c>
      <c r="B6" s="122" t="s">
        <v>50</v>
      </c>
    </row>
    <row r="7" spans="1:2" ht="36" customHeight="1" x14ac:dyDescent="0.2">
      <c r="A7" s="111">
        <v>4</v>
      </c>
      <c r="B7" s="122" t="s">
        <v>48</v>
      </c>
    </row>
    <row r="8" spans="1:2" ht="24.75" customHeight="1" x14ac:dyDescent="0.2">
      <c r="A8" s="111">
        <v>5</v>
      </c>
      <c r="B8" s="122" t="s">
        <v>61</v>
      </c>
    </row>
    <row r="10" spans="1:2" x14ac:dyDescent="0.2">
      <c r="B10" s="108" t="s">
        <v>51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1adfa2-1a94-464e-a290-88e5f7fec670" xsi:nil="true"/>
    <lcf76f155ced4ddcb4097134ff3c332f xmlns="8bd6aacf-3dfc-40da-a269-52272538482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F254A0A80E72449B595AE57EC65781" ma:contentTypeVersion="18" ma:contentTypeDescription="Create a new document." ma:contentTypeScope="" ma:versionID="d9d034dac58c58793c9dcfdef6a1897e">
  <xsd:schema xmlns:xsd="http://www.w3.org/2001/XMLSchema" xmlns:xs="http://www.w3.org/2001/XMLSchema" xmlns:p="http://schemas.microsoft.com/office/2006/metadata/properties" xmlns:ns2="8bd6aacf-3dfc-40da-a269-52272538482f" xmlns:ns3="c91adfa2-1a94-464e-a290-88e5f7fec670" targetNamespace="http://schemas.microsoft.com/office/2006/metadata/properties" ma:root="true" ma:fieldsID="fcca4d57cec216e04e9bce935fc2cdcf" ns2:_="" ns3:_="">
    <xsd:import namespace="8bd6aacf-3dfc-40da-a269-52272538482f"/>
    <xsd:import namespace="c91adfa2-1a94-464e-a290-88e5f7fec6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d6aacf-3dfc-40da-a269-5227253848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4c359bcf-ec02-4cac-a0c3-1cbe15fd6c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1adfa2-1a94-464e-a290-88e5f7fec67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1b26a1f-fa8a-4aa1-bfe0-3606e96decd4}" ma:internalName="TaxCatchAll" ma:showField="CatchAllData" ma:web="c91adfa2-1a94-464e-a290-88e5f7fec6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BD46F57-9B8F-4420-A652-3833F46417C6}">
  <ds:schemaRefs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506fa64c-9b46-480f-97dc-1ef00805e3ac"/>
    <ds:schemaRef ds:uri="http://purl.org/dc/dcmitype/"/>
    <ds:schemaRef ds:uri="c91adfa2-1a94-464e-a290-88e5f7fec670"/>
    <ds:schemaRef ds:uri="8bd6aacf-3dfc-40da-a269-52272538482f"/>
  </ds:schemaRefs>
</ds:datastoreItem>
</file>

<file path=customXml/itemProps2.xml><?xml version="1.0" encoding="utf-8"?>
<ds:datastoreItem xmlns:ds="http://schemas.openxmlformats.org/officeDocument/2006/customXml" ds:itemID="{355FFB55-4FF7-4160-A305-48589D9DBD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d6aacf-3dfc-40da-a269-52272538482f"/>
    <ds:schemaRef ds:uri="c91adfa2-1a94-464e-a290-88e5f7fec6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2027D7F-133E-4C90-AF92-635162E1D26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Assoc 01-Apr-23 to 30-Jun-23</vt:lpstr>
      <vt:lpstr>Assoc 01-Apr-22 to 31-Mar-23</vt:lpstr>
      <vt:lpstr>Assoc 01-04-22 to 31-12-22</vt:lpstr>
      <vt:lpstr>Assoc 01-04-22 to 30-09-22</vt:lpstr>
      <vt:lpstr>Assoc 01-04-22 to 30-06-22</vt:lpstr>
      <vt:lpstr>Assoc 01-04-21 to 31-03-22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P21_MMR_2017-18_sum.xlsx</dc:title>
  <dc:creator>tibor</dc:creator>
  <cp:lastModifiedBy>Gill Board</cp:lastModifiedBy>
  <cp:lastPrinted>2020-01-03T08:11:37Z</cp:lastPrinted>
  <dcterms:created xsi:type="dcterms:W3CDTF">2018-03-01T12:18:29Z</dcterms:created>
  <dcterms:modified xsi:type="dcterms:W3CDTF">2023-07-11T11:44:10Z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0x010100D1F254A0A80E72449B595AE57EC65781</vt:lpwstr>
  </property>
  <property fmtid="{D5CDD505-2E9C-101B-9397-08002B2CF9AE}" pid="3" name="Order">
    <vt:r8>13462900</vt:r8>
  </property>
  <property fmtid="{D5CDD505-2E9C-101B-9397-08002B2CF9AE}" pid="4" name="MediaServiceImageTags">
    <vt:lpwstr/>
  </property>
</Properties>
</file>