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catenians.sharepoint.com/sites/SharedData/Shared Documents/Shared Data/FUNMI &amp; KATIE Doc/Cat Assc 05/REPORTS/2023/Quarterly MShip Stats/1Apr23-31Mar24/"/>
    </mc:Choice>
  </mc:AlternateContent>
  <xr:revisionPtr revIDLastSave="437" documentId="8_{D4214866-6091-4597-B533-61DFC57DD80A}" xr6:coauthVersionLast="47" xr6:coauthVersionMax="47" xr10:uidLastSave="{BAD12900-3195-4E40-967B-CD893142EFDA}"/>
  <bookViews>
    <workbookView xWindow="20370" yWindow="-120" windowWidth="19440" windowHeight="14880" tabRatio="541" xr2:uid="{00000000-000D-0000-FFFF-FFFF00000000}"/>
  </bookViews>
  <sheets>
    <sheet name="Assoc 01-Apr-23 to 31-Mar-24" sheetId="24" r:id="rId1"/>
    <sheet name="Assoc 01-Apr-23 to 31-Dec-23" sheetId="25" r:id="rId2"/>
    <sheet name="Assoc 01-Apr-23 to 30-Sept-23" sheetId="22" r:id="rId3"/>
    <sheet name="Assoc 01-Apr-23 to 30-Jun-23" sheetId="21" r:id="rId4"/>
    <sheet name="Assoc 01-Apr-22 to 31-Mar-23" sheetId="19" r:id="rId5"/>
    <sheet name="NOTES" sheetId="2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A30" i="19" l="1"/>
  <c r="AE52" i="25" l="1"/>
  <c r="AD52" i="25"/>
  <c r="AC52" i="25"/>
  <c r="AA52" i="25"/>
  <c r="Z52" i="25"/>
  <c r="E52" i="25"/>
  <c r="AE50" i="25"/>
  <c r="AD50" i="25"/>
  <c r="AC50" i="25"/>
  <c r="AA50" i="25"/>
  <c r="Z50" i="25"/>
  <c r="X50" i="25"/>
  <c r="X52" i="25" s="1"/>
  <c r="S50" i="25"/>
  <c r="H50" i="25"/>
  <c r="H52" i="25" s="1"/>
  <c r="E50" i="25"/>
  <c r="B50" i="25"/>
  <c r="B52" i="25" s="1"/>
  <c r="A50" i="25"/>
  <c r="A52" i="25" s="1"/>
  <c r="M48" i="25"/>
  <c r="N48" i="25" s="1"/>
  <c r="K48" i="25"/>
  <c r="L48" i="25" s="1"/>
  <c r="M46" i="25"/>
  <c r="N46" i="25" s="1"/>
  <c r="L46" i="25"/>
  <c r="K46" i="25"/>
  <c r="AE44" i="25"/>
  <c r="AD44" i="25"/>
  <c r="AC44" i="25"/>
  <c r="AA44" i="25"/>
  <c r="Z44" i="25"/>
  <c r="X44" i="25"/>
  <c r="V44" i="25"/>
  <c r="V50" i="25" s="1"/>
  <c r="U44" i="25"/>
  <c r="U50" i="25" s="1"/>
  <c r="U52" i="25" s="1"/>
  <c r="T44" i="25"/>
  <c r="T50" i="25" s="1"/>
  <c r="S44" i="25"/>
  <c r="Q44" i="25"/>
  <c r="Q50" i="25" s="1"/>
  <c r="Q52" i="25" s="1"/>
  <c r="P44" i="25"/>
  <c r="P50" i="25" s="1"/>
  <c r="P52" i="25" s="1"/>
  <c r="K44" i="25"/>
  <c r="I44" i="25"/>
  <c r="I50" i="25" s="1"/>
  <c r="I52" i="25" s="1"/>
  <c r="H44" i="25"/>
  <c r="N44" i="25" s="1"/>
  <c r="F44" i="25"/>
  <c r="F50" i="25" s="1"/>
  <c r="F52" i="25" s="1"/>
  <c r="E44" i="25"/>
  <c r="B44" i="25"/>
  <c r="A44" i="25"/>
  <c r="M44" i="25" s="1"/>
  <c r="M43" i="25"/>
  <c r="N43" i="25" s="1"/>
  <c r="K43" i="25"/>
  <c r="L43" i="25" s="1"/>
  <c r="M42" i="25"/>
  <c r="N42" i="25" s="1"/>
  <c r="K42" i="25"/>
  <c r="L42" i="25" s="1"/>
  <c r="L44" i="25" s="1"/>
  <c r="M40" i="25"/>
  <c r="N40" i="25" s="1"/>
  <c r="K40" i="25"/>
  <c r="L40" i="25" s="1"/>
  <c r="M38" i="25"/>
  <c r="N38" i="25" s="1"/>
  <c r="N50" i="25" s="1"/>
  <c r="K38" i="25"/>
  <c r="K50" i="25" s="1"/>
  <c r="AE36" i="25"/>
  <c r="AD36" i="25"/>
  <c r="AC36" i="25"/>
  <c r="Z36" i="25"/>
  <c r="X36" i="25"/>
  <c r="V36" i="25"/>
  <c r="U36" i="25"/>
  <c r="T36" i="25"/>
  <c r="S36" i="25"/>
  <c r="S52" i="25" s="1"/>
  <c r="Q36" i="25"/>
  <c r="P36" i="25"/>
  <c r="I36" i="25"/>
  <c r="H36" i="25"/>
  <c r="N36" i="25" s="1"/>
  <c r="F36" i="25"/>
  <c r="E36" i="25"/>
  <c r="B36" i="25"/>
  <c r="A36" i="25"/>
  <c r="M35" i="25"/>
  <c r="K35" i="25"/>
  <c r="L35" i="25" s="1"/>
  <c r="M34" i="25"/>
  <c r="N34" i="25" s="1"/>
  <c r="K34" i="25"/>
  <c r="L34" i="25" s="1"/>
  <c r="M33" i="25"/>
  <c r="N33" i="25" s="1"/>
  <c r="K33" i="25"/>
  <c r="L33" i="25" s="1"/>
  <c r="M32" i="25"/>
  <c r="M36" i="25" s="1"/>
  <c r="K32" i="25"/>
  <c r="L32" i="25" s="1"/>
  <c r="AE30" i="25"/>
  <c r="AD30" i="25"/>
  <c r="AC30" i="25"/>
  <c r="AA30" i="25"/>
  <c r="Z30" i="25"/>
  <c r="X30" i="25"/>
  <c r="V30" i="25"/>
  <c r="U30" i="25"/>
  <c r="T30" i="25"/>
  <c r="S30" i="25"/>
  <c r="Q30" i="25"/>
  <c r="P30" i="25"/>
  <c r="I30" i="25"/>
  <c r="H30" i="25"/>
  <c r="F30" i="25"/>
  <c r="E30" i="25"/>
  <c r="B30" i="25"/>
  <c r="A30" i="25"/>
  <c r="M28" i="25"/>
  <c r="N28" i="25" s="1"/>
  <c r="K28" i="25"/>
  <c r="K30" i="25" s="1"/>
  <c r="L30" i="25" s="1"/>
  <c r="M26" i="25"/>
  <c r="N26" i="25" s="1"/>
  <c r="M24" i="25"/>
  <c r="N24" i="25" s="1"/>
  <c r="K24" i="25"/>
  <c r="L24" i="25" s="1"/>
  <c r="M23" i="25"/>
  <c r="N23" i="25" s="1"/>
  <c r="K23" i="25"/>
  <c r="L23" i="25" s="1"/>
  <c r="M22" i="25"/>
  <c r="N22" i="25" s="1"/>
  <c r="K22" i="25"/>
  <c r="L22" i="25" s="1"/>
  <c r="M21" i="25"/>
  <c r="N21" i="25" s="1"/>
  <c r="K21" i="25"/>
  <c r="L21" i="25" s="1"/>
  <c r="M20" i="25"/>
  <c r="N20" i="25" s="1"/>
  <c r="K20" i="25"/>
  <c r="L20" i="25" s="1"/>
  <c r="M19" i="25"/>
  <c r="N19" i="25" s="1"/>
  <c r="K19" i="25"/>
  <c r="L19" i="25" s="1"/>
  <c r="M18" i="25"/>
  <c r="N18" i="25" s="1"/>
  <c r="K18" i="25"/>
  <c r="L18" i="25" s="1"/>
  <c r="M17" i="25"/>
  <c r="N17" i="25" s="1"/>
  <c r="K17" i="25"/>
  <c r="L17" i="25" s="1"/>
  <c r="M16" i="25"/>
  <c r="N16" i="25" s="1"/>
  <c r="K16" i="25"/>
  <c r="L16" i="25" s="1"/>
  <c r="M15" i="25"/>
  <c r="N15" i="25" s="1"/>
  <c r="K15" i="25"/>
  <c r="L15" i="25" s="1"/>
  <c r="M14" i="25"/>
  <c r="N14" i="25" s="1"/>
  <c r="K14" i="25"/>
  <c r="L14" i="25" s="1"/>
  <c r="M13" i="25"/>
  <c r="N13" i="25" s="1"/>
  <c r="K13" i="25"/>
  <c r="L13" i="25" s="1"/>
  <c r="M12" i="25"/>
  <c r="N12" i="25" s="1"/>
  <c r="K12" i="25"/>
  <c r="L12" i="25" s="1"/>
  <c r="M11" i="25"/>
  <c r="N11" i="25" s="1"/>
  <c r="K11" i="25"/>
  <c r="L11" i="25" s="1"/>
  <c r="M10" i="25"/>
  <c r="N10" i="25" s="1"/>
  <c r="K10" i="25"/>
  <c r="L10" i="25" s="1"/>
  <c r="M9" i="25"/>
  <c r="N9" i="25" s="1"/>
  <c r="K9" i="25"/>
  <c r="L9" i="25" s="1"/>
  <c r="M8" i="25"/>
  <c r="N8" i="25" s="1"/>
  <c r="K8" i="25"/>
  <c r="L8" i="25" s="1"/>
  <c r="M7" i="25"/>
  <c r="N7" i="25" s="1"/>
  <c r="K7" i="25"/>
  <c r="L7" i="25" s="1"/>
  <c r="M6" i="25"/>
  <c r="M30" i="25" s="1"/>
  <c r="K6" i="25"/>
  <c r="L6" i="25" s="1"/>
  <c r="M50" i="25" l="1"/>
  <c r="M52" i="25" s="1"/>
  <c r="N32" i="25"/>
  <c r="K36" i="25"/>
  <c r="L36" i="25" s="1"/>
  <c r="L38" i="25"/>
  <c r="L50" i="25" s="1"/>
  <c r="N6" i="25"/>
  <c r="N30" i="25" s="1"/>
  <c r="N52" i="25" s="1"/>
  <c r="L28" i="25"/>
  <c r="K52" i="25" l="1"/>
  <c r="L52" i="25" s="1"/>
  <c r="AE51" i="24" l="1"/>
  <c r="Q35" i="24"/>
  <c r="AD51" i="24" l="1"/>
  <c r="AC51" i="24"/>
  <c r="AA51" i="24"/>
  <c r="Z51" i="24"/>
  <c r="AE49" i="24"/>
  <c r="AD49" i="24"/>
  <c r="AC49" i="24"/>
  <c r="AA49" i="24"/>
  <c r="Z49" i="24"/>
  <c r="U49" i="24"/>
  <c r="P49" i="24"/>
  <c r="M47" i="24"/>
  <c r="N47" i="24" s="1"/>
  <c r="K47" i="24"/>
  <c r="L47" i="24" s="1"/>
  <c r="M45" i="24"/>
  <c r="N45" i="24" s="1"/>
  <c r="K45" i="24"/>
  <c r="L45" i="24" s="1"/>
  <c r="AE43" i="24"/>
  <c r="AD43" i="24"/>
  <c r="AC43" i="24"/>
  <c r="AA43" i="24"/>
  <c r="Z43" i="24"/>
  <c r="X43" i="24"/>
  <c r="X49" i="24" s="1"/>
  <c r="V43" i="24"/>
  <c r="V49" i="24" s="1"/>
  <c r="U43" i="24"/>
  <c r="T43" i="24"/>
  <c r="T49" i="24" s="1"/>
  <c r="S43" i="24"/>
  <c r="S49" i="24" s="1"/>
  <c r="Q43" i="24"/>
  <c r="Q49" i="24" s="1"/>
  <c r="P43" i="24"/>
  <c r="I43" i="24"/>
  <c r="I49" i="24" s="1"/>
  <c r="H43" i="24"/>
  <c r="H49" i="24" s="1"/>
  <c r="F43" i="24"/>
  <c r="F49" i="24" s="1"/>
  <c r="E43" i="24"/>
  <c r="E49" i="24" s="1"/>
  <c r="E51" i="24" s="1"/>
  <c r="B43" i="24"/>
  <c r="B49" i="24" s="1"/>
  <c r="A43" i="24"/>
  <c r="M42" i="24"/>
  <c r="N42" i="24" s="1"/>
  <c r="K42" i="24"/>
  <c r="L42" i="24" s="1"/>
  <c r="M41" i="24"/>
  <c r="N41" i="24" s="1"/>
  <c r="K41" i="24"/>
  <c r="M39" i="24"/>
  <c r="N39" i="24" s="1"/>
  <c r="K39" i="24"/>
  <c r="L39" i="24" s="1"/>
  <c r="M37" i="24"/>
  <c r="K37" i="24"/>
  <c r="AE35" i="24"/>
  <c r="AD35" i="24"/>
  <c r="AC35" i="24"/>
  <c r="Z35" i="24"/>
  <c r="X35" i="24"/>
  <c r="V35" i="24"/>
  <c r="U35" i="24"/>
  <c r="T35" i="24"/>
  <c r="S35" i="24"/>
  <c r="P35" i="24"/>
  <c r="I35" i="24"/>
  <c r="H35" i="24"/>
  <c r="F35" i="24"/>
  <c r="E35" i="24"/>
  <c r="B35" i="24"/>
  <c r="A35" i="24"/>
  <c r="M34" i="24"/>
  <c r="K34" i="24"/>
  <c r="L34" i="24" s="1"/>
  <c r="M33" i="24"/>
  <c r="N33" i="24" s="1"/>
  <c r="K33" i="24"/>
  <c r="L33" i="24" s="1"/>
  <c r="M32" i="24"/>
  <c r="N32" i="24" s="1"/>
  <c r="K32" i="24"/>
  <c r="M31" i="24"/>
  <c r="N31" i="24" s="1"/>
  <c r="K31" i="24"/>
  <c r="L31" i="24" s="1"/>
  <c r="AE29" i="24"/>
  <c r="AD29" i="24"/>
  <c r="AC29" i="24"/>
  <c r="AA29" i="24"/>
  <c r="Z29" i="24"/>
  <c r="X29" i="24"/>
  <c r="V29" i="24"/>
  <c r="U29" i="24"/>
  <c r="T29" i="24"/>
  <c r="S29" i="24"/>
  <c r="Q29" i="24"/>
  <c r="P29" i="24"/>
  <c r="I29" i="24"/>
  <c r="H29" i="24"/>
  <c r="F29" i="24"/>
  <c r="E29" i="24"/>
  <c r="B29" i="24"/>
  <c r="A29" i="24"/>
  <c r="M27" i="24"/>
  <c r="K27" i="24"/>
  <c r="L27" i="24" s="1"/>
  <c r="M25" i="24"/>
  <c r="N25" i="24" s="1"/>
  <c r="M23" i="24"/>
  <c r="N23" i="24" s="1"/>
  <c r="K23" i="24"/>
  <c r="L23" i="24" s="1"/>
  <c r="M22" i="24"/>
  <c r="N22" i="24" s="1"/>
  <c r="K22" i="24"/>
  <c r="L22" i="24" s="1"/>
  <c r="M21" i="24"/>
  <c r="N21" i="24" s="1"/>
  <c r="K21" i="24"/>
  <c r="L21" i="24" s="1"/>
  <c r="M20" i="24"/>
  <c r="N20" i="24" s="1"/>
  <c r="K20" i="24"/>
  <c r="L20" i="24" s="1"/>
  <c r="M19" i="24"/>
  <c r="N19" i="24" s="1"/>
  <c r="K19" i="24"/>
  <c r="L19" i="24" s="1"/>
  <c r="M18" i="24"/>
  <c r="N18" i="24" s="1"/>
  <c r="K18" i="24"/>
  <c r="L18" i="24" s="1"/>
  <c r="M17" i="24"/>
  <c r="N17" i="24" s="1"/>
  <c r="K17" i="24"/>
  <c r="L17" i="24" s="1"/>
  <c r="M16" i="24"/>
  <c r="N16" i="24" s="1"/>
  <c r="K16" i="24"/>
  <c r="L16" i="24" s="1"/>
  <c r="M15" i="24"/>
  <c r="N15" i="24" s="1"/>
  <c r="K15" i="24"/>
  <c r="L15" i="24" s="1"/>
  <c r="M14" i="24"/>
  <c r="N14" i="24" s="1"/>
  <c r="K14" i="24"/>
  <c r="L14" i="24" s="1"/>
  <c r="M13" i="24"/>
  <c r="N13" i="24" s="1"/>
  <c r="K13" i="24"/>
  <c r="L13" i="24" s="1"/>
  <c r="M12" i="24"/>
  <c r="N12" i="24" s="1"/>
  <c r="K12" i="24"/>
  <c r="L12" i="24" s="1"/>
  <c r="M11" i="24"/>
  <c r="N11" i="24" s="1"/>
  <c r="K11" i="24"/>
  <c r="L11" i="24" s="1"/>
  <c r="M10" i="24"/>
  <c r="N10" i="24" s="1"/>
  <c r="K10" i="24"/>
  <c r="L10" i="24" s="1"/>
  <c r="M9" i="24"/>
  <c r="N9" i="24" s="1"/>
  <c r="K9" i="24"/>
  <c r="L9" i="24" s="1"/>
  <c r="M8" i="24"/>
  <c r="N8" i="24" s="1"/>
  <c r="K8" i="24"/>
  <c r="L8" i="24" s="1"/>
  <c r="M7" i="24"/>
  <c r="N7" i="24" s="1"/>
  <c r="K7" i="24"/>
  <c r="L7" i="24" s="1"/>
  <c r="M6" i="24"/>
  <c r="N6" i="24" s="1"/>
  <c r="K6" i="24"/>
  <c r="L6" i="24" s="1"/>
  <c r="M5" i="24"/>
  <c r="N5" i="24" s="1"/>
  <c r="K5" i="24"/>
  <c r="AC36" i="22"/>
  <c r="AE30" i="22"/>
  <c r="AE52" i="22"/>
  <c r="AD52" i="22"/>
  <c r="AC52" i="22"/>
  <c r="AA52" i="22"/>
  <c r="AE50" i="22"/>
  <c r="AD50" i="22"/>
  <c r="AC50" i="22"/>
  <c r="AA50" i="22"/>
  <c r="AE44" i="22"/>
  <c r="AD44" i="22"/>
  <c r="AC44" i="22"/>
  <c r="AA44" i="22"/>
  <c r="AE36" i="22"/>
  <c r="AD36" i="22"/>
  <c r="AD30" i="22"/>
  <c r="AC30" i="22"/>
  <c r="AA30" i="22"/>
  <c r="Z44" i="22"/>
  <c r="Z30" i="22"/>
  <c r="Z36" i="22"/>
  <c r="Z50" i="22"/>
  <c r="Z52" i="22"/>
  <c r="Q36" i="22"/>
  <c r="Q30" i="22"/>
  <c r="M48" i="22"/>
  <c r="N48" i="22" s="1"/>
  <c r="K48" i="22"/>
  <c r="L48" i="22" s="1"/>
  <c r="M46" i="22"/>
  <c r="N46" i="22" s="1"/>
  <c r="K46" i="22"/>
  <c r="L46" i="22" s="1"/>
  <c r="X44" i="22"/>
  <c r="X50" i="22" s="1"/>
  <c r="V44" i="22"/>
  <c r="V50" i="22" s="1"/>
  <c r="U44" i="22"/>
  <c r="U50" i="22" s="1"/>
  <c r="T44" i="22"/>
  <c r="T50" i="22" s="1"/>
  <c r="S44" i="22"/>
  <c r="S50" i="22" s="1"/>
  <c r="Q44" i="22"/>
  <c r="Q50" i="22" s="1"/>
  <c r="P44" i="22"/>
  <c r="P50" i="22" s="1"/>
  <c r="I44" i="22"/>
  <c r="I50" i="22" s="1"/>
  <c r="H44" i="22"/>
  <c r="F44" i="22"/>
  <c r="F50" i="22" s="1"/>
  <c r="E44" i="22"/>
  <c r="E50" i="22" s="1"/>
  <c r="E52" i="22" s="1"/>
  <c r="B44" i="22"/>
  <c r="B50" i="22" s="1"/>
  <c r="B52" i="22" s="1"/>
  <c r="A44" i="22"/>
  <c r="A50" i="22" s="1"/>
  <c r="A52" i="22" s="1"/>
  <c r="M43" i="22"/>
  <c r="N43" i="22" s="1"/>
  <c r="K43" i="22"/>
  <c r="L43" i="22" s="1"/>
  <c r="M42" i="22"/>
  <c r="N42" i="22" s="1"/>
  <c r="K42" i="22"/>
  <c r="L42" i="22" s="1"/>
  <c r="M40" i="22"/>
  <c r="N40" i="22" s="1"/>
  <c r="K40" i="22"/>
  <c r="L40" i="22" s="1"/>
  <c r="M38" i="22"/>
  <c r="K38" i="22"/>
  <c r="L38" i="22" s="1"/>
  <c r="X36" i="22"/>
  <c r="V36" i="22"/>
  <c r="U36" i="22"/>
  <c r="T36" i="22"/>
  <c r="S36" i="22"/>
  <c r="P36" i="22"/>
  <c r="I36" i="22"/>
  <c r="H36" i="22"/>
  <c r="F36" i="22"/>
  <c r="E36" i="22"/>
  <c r="B36" i="22"/>
  <c r="A36" i="22"/>
  <c r="M35" i="22"/>
  <c r="K35" i="22"/>
  <c r="L35" i="22" s="1"/>
  <c r="M34" i="22"/>
  <c r="N34" i="22" s="1"/>
  <c r="K34" i="22"/>
  <c r="L34" i="22" s="1"/>
  <c r="M33" i="22"/>
  <c r="N33" i="22" s="1"/>
  <c r="K33" i="22"/>
  <c r="L33" i="22" s="1"/>
  <c r="M32" i="22"/>
  <c r="K32" i="22"/>
  <c r="L32" i="22" s="1"/>
  <c r="X30" i="22"/>
  <c r="V30" i="22"/>
  <c r="U30" i="22"/>
  <c r="T30" i="22"/>
  <c r="S30" i="22"/>
  <c r="P30" i="22"/>
  <c r="I30" i="22"/>
  <c r="H30" i="22"/>
  <c r="F30" i="22"/>
  <c r="E30" i="22"/>
  <c r="B30" i="22"/>
  <c r="A30" i="22"/>
  <c r="M28" i="22"/>
  <c r="K28" i="22"/>
  <c r="L28" i="22" s="1"/>
  <c r="M26" i="22"/>
  <c r="N26" i="22" s="1"/>
  <c r="M24" i="22"/>
  <c r="N24" i="22" s="1"/>
  <c r="K24" i="22"/>
  <c r="L24" i="22" s="1"/>
  <c r="M23" i="22"/>
  <c r="N23" i="22" s="1"/>
  <c r="K23" i="22"/>
  <c r="L23" i="22" s="1"/>
  <c r="M22" i="22"/>
  <c r="N22" i="22" s="1"/>
  <c r="K22" i="22"/>
  <c r="L22" i="22" s="1"/>
  <c r="M21" i="22"/>
  <c r="N21" i="22" s="1"/>
  <c r="K21" i="22"/>
  <c r="L21" i="22" s="1"/>
  <c r="M20" i="22"/>
  <c r="N20" i="22" s="1"/>
  <c r="K20" i="22"/>
  <c r="L20" i="22" s="1"/>
  <c r="M19" i="22"/>
  <c r="N19" i="22" s="1"/>
  <c r="K19" i="22"/>
  <c r="L19" i="22" s="1"/>
  <c r="M18" i="22"/>
  <c r="N18" i="22" s="1"/>
  <c r="K18" i="22"/>
  <c r="L18" i="22" s="1"/>
  <c r="M17" i="22"/>
  <c r="N17" i="22" s="1"/>
  <c r="K17" i="22"/>
  <c r="L17" i="22" s="1"/>
  <c r="M16" i="22"/>
  <c r="N16" i="22" s="1"/>
  <c r="L16" i="22"/>
  <c r="K16" i="22"/>
  <c r="M15" i="22"/>
  <c r="N15" i="22" s="1"/>
  <c r="K15" i="22"/>
  <c r="L15" i="22" s="1"/>
  <c r="M14" i="22"/>
  <c r="N14" i="22" s="1"/>
  <c r="K14" i="22"/>
  <c r="L14" i="22" s="1"/>
  <c r="M13" i="22"/>
  <c r="N13" i="22" s="1"/>
  <c r="K13" i="22"/>
  <c r="L13" i="22" s="1"/>
  <c r="M12" i="22"/>
  <c r="N12" i="22" s="1"/>
  <c r="K12" i="22"/>
  <c r="L12" i="22" s="1"/>
  <c r="M11" i="22"/>
  <c r="N11" i="22" s="1"/>
  <c r="K11" i="22"/>
  <c r="L11" i="22" s="1"/>
  <c r="M10" i="22"/>
  <c r="N10" i="22" s="1"/>
  <c r="K10" i="22"/>
  <c r="L10" i="22" s="1"/>
  <c r="M9" i="22"/>
  <c r="N9" i="22" s="1"/>
  <c r="K9" i="22"/>
  <c r="L9" i="22" s="1"/>
  <c r="M8" i="22"/>
  <c r="N8" i="22" s="1"/>
  <c r="K8" i="22"/>
  <c r="L8" i="22" s="1"/>
  <c r="M7" i="22"/>
  <c r="N7" i="22" s="1"/>
  <c r="L7" i="22"/>
  <c r="K7" i="22"/>
  <c r="M6" i="22"/>
  <c r="N6" i="22" s="1"/>
  <c r="K6" i="22"/>
  <c r="L26" i="21"/>
  <c r="AB52" i="19"/>
  <c r="T50" i="19"/>
  <c r="T52" i="19" s="1"/>
  <c r="Q50" i="19"/>
  <c r="Q52" i="19" s="1"/>
  <c r="I50" i="19"/>
  <c r="I52" i="19" s="1"/>
  <c r="F50" i="19"/>
  <c r="F52" i="19" s="1"/>
  <c r="M48" i="19"/>
  <c r="N48" i="19" s="1"/>
  <c r="L48" i="19"/>
  <c r="K48" i="19"/>
  <c r="N46" i="19"/>
  <c r="M46" i="19"/>
  <c r="K46" i="19"/>
  <c r="L46" i="19" s="1"/>
  <c r="X44" i="19"/>
  <c r="X50" i="19" s="1"/>
  <c r="X52" i="19" s="1"/>
  <c r="V44" i="19"/>
  <c r="V50" i="19" s="1"/>
  <c r="V52" i="19" s="1"/>
  <c r="U44" i="19"/>
  <c r="U50" i="19" s="1"/>
  <c r="U52" i="19" s="1"/>
  <c r="T44" i="19"/>
  <c r="S44" i="19"/>
  <c r="S50" i="19" s="1"/>
  <c r="S52" i="19" s="1"/>
  <c r="Q44" i="19"/>
  <c r="P44" i="19"/>
  <c r="P50" i="19" s="1"/>
  <c r="P52" i="19" s="1"/>
  <c r="K44" i="19"/>
  <c r="I44" i="19"/>
  <c r="H44" i="19"/>
  <c r="F44" i="19"/>
  <c r="E44" i="19"/>
  <c r="E50" i="19" s="1"/>
  <c r="E52" i="19" s="1"/>
  <c r="B44" i="19"/>
  <c r="B50" i="19" s="1"/>
  <c r="B52" i="19" s="1"/>
  <c r="A44" i="19"/>
  <c r="A50" i="19" s="1"/>
  <c r="A52" i="19" s="1"/>
  <c r="M43" i="19"/>
  <c r="N43" i="19" s="1"/>
  <c r="K43" i="19"/>
  <c r="L43" i="19" s="1"/>
  <c r="M42" i="19"/>
  <c r="N42" i="19" s="1"/>
  <c r="K42" i="19"/>
  <c r="L42" i="19" s="1"/>
  <c r="M40" i="19"/>
  <c r="N40" i="19" s="1"/>
  <c r="K40" i="19"/>
  <c r="L40" i="19" s="1"/>
  <c r="M38" i="19"/>
  <c r="N38" i="19" s="1"/>
  <c r="K38" i="19"/>
  <c r="L38" i="19" s="1"/>
  <c r="X36" i="19"/>
  <c r="V36" i="19"/>
  <c r="U36" i="19"/>
  <c r="T36" i="19"/>
  <c r="S36" i="19"/>
  <c r="Q36" i="19"/>
  <c r="P36" i="19"/>
  <c r="I36" i="19"/>
  <c r="H36" i="19"/>
  <c r="F36" i="19"/>
  <c r="E36" i="19"/>
  <c r="B36" i="19"/>
  <c r="A36" i="19"/>
  <c r="M35" i="19"/>
  <c r="K35" i="19"/>
  <c r="L35" i="19" s="1"/>
  <c r="M34" i="19"/>
  <c r="N34" i="19" s="1"/>
  <c r="L34" i="19"/>
  <c r="K34" i="19"/>
  <c r="M33" i="19"/>
  <c r="N33" i="19" s="1"/>
  <c r="K33" i="19"/>
  <c r="K36" i="19" s="1"/>
  <c r="L36" i="19" s="1"/>
  <c r="M32" i="19"/>
  <c r="N32" i="19" s="1"/>
  <c r="L32" i="19"/>
  <c r="K32" i="19"/>
  <c r="X30" i="19"/>
  <c r="V30" i="19"/>
  <c r="U30" i="19"/>
  <c r="T30" i="19"/>
  <c r="S30" i="19"/>
  <c r="Q30" i="19"/>
  <c r="P30" i="19"/>
  <c r="I30" i="19"/>
  <c r="H30" i="19"/>
  <c r="F30" i="19"/>
  <c r="E30" i="19"/>
  <c r="B30" i="19"/>
  <c r="A30" i="19"/>
  <c r="N28" i="19"/>
  <c r="M28" i="19"/>
  <c r="M30" i="19" s="1"/>
  <c r="L28" i="19"/>
  <c r="K28" i="19"/>
  <c r="M26" i="19"/>
  <c r="N26" i="19" s="1"/>
  <c r="K26" i="19"/>
  <c r="L26" i="19" s="1"/>
  <c r="N24" i="19"/>
  <c r="M24" i="19"/>
  <c r="L24" i="19"/>
  <c r="K24" i="19"/>
  <c r="M23" i="19"/>
  <c r="N23" i="19" s="1"/>
  <c r="L23" i="19"/>
  <c r="K23" i="19"/>
  <c r="N22" i="19"/>
  <c r="M22" i="19"/>
  <c r="L22" i="19"/>
  <c r="K22" i="19"/>
  <c r="M21" i="19"/>
  <c r="N21" i="19" s="1"/>
  <c r="L21" i="19"/>
  <c r="K21" i="19"/>
  <c r="N20" i="19"/>
  <c r="M20" i="19"/>
  <c r="L20" i="19"/>
  <c r="K20" i="19"/>
  <c r="M19" i="19"/>
  <c r="N19" i="19" s="1"/>
  <c r="L19" i="19"/>
  <c r="K19" i="19"/>
  <c r="N18" i="19"/>
  <c r="M18" i="19"/>
  <c r="L18" i="19"/>
  <c r="K18" i="19"/>
  <c r="M17" i="19"/>
  <c r="N17" i="19" s="1"/>
  <c r="L17" i="19"/>
  <c r="K17" i="19"/>
  <c r="N16" i="19"/>
  <c r="M16" i="19"/>
  <c r="L16" i="19"/>
  <c r="K16" i="19"/>
  <c r="M15" i="19"/>
  <c r="N15" i="19" s="1"/>
  <c r="L15" i="19"/>
  <c r="K15" i="19"/>
  <c r="N14" i="19"/>
  <c r="M14" i="19"/>
  <c r="L14" i="19"/>
  <c r="K14" i="19"/>
  <c r="M13" i="19"/>
  <c r="N13" i="19" s="1"/>
  <c r="L13" i="19"/>
  <c r="K13" i="19"/>
  <c r="N12" i="19"/>
  <c r="M12" i="19"/>
  <c r="L12" i="19"/>
  <c r="K12" i="19"/>
  <c r="M11" i="19"/>
  <c r="N11" i="19" s="1"/>
  <c r="L11" i="19"/>
  <c r="K11" i="19"/>
  <c r="N10" i="19"/>
  <c r="M10" i="19"/>
  <c r="L10" i="19"/>
  <c r="K10" i="19"/>
  <c r="M9" i="19"/>
  <c r="N9" i="19" s="1"/>
  <c r="L9" i="19"/>
  <c r="K9" i="19"/>
  <c r="N8" i="19"/>
  <c r="M8" i="19"/>
  <c r="L8" i="19"/>
  <c r="K8" i="19"/>
  <c r="M7" i="19"/>
  <c r="N7" i="19" s="1"/>
  <c r="L7" i="19"/>
  <c r="K7" i="19"/>
  <c r="N6" i="19"/>
  <c r="M6" i="19"/>
  <c r="L6" i="19"/>
  <c r="K6" i="19"/>
  <c r="K30" i="19" s="1"/>
  <c r="L30" i="19" s="1"/>
  <c r="E52" i="21"/>
  <c r="F50" i="21"/>
  <c r="E50" i="21"/>
  <c r="A50" i="21"/>
  <c r="A52" i="21" s="1"/>
  <c r="M48" i="21"/>
  <c r="N48" i="21" s="1"/>
  <c r="K48" i="21"/>
  <c r="L48" i="21" s="1"/>
  <c r="M46" i="21"/>
  <c r="N46" i="21" s="1"/>
  <c r="K46" i="21"/>
  <c r="L46" i="21" s="1"/>
  <c r="X44" i="21"/>
  <c r="X50" i="21" s="1"/>
  <c r="V44" i="21"/>
  <c r="V50" i="21" s="1"/>
  <c r="U44" i="21"/>
  <c r="U50" i="21" s="1"/>
  <c r="T44" i="21"/>
  <c r="T50" i="21" s="1"/>
  <c r="S44" i="21"/>
  <c r="S50" i="21" s="1"/>
  <c r="Q44" i="21"/>
  <c r="Q50" i="21" s="1"/>
  <c r="P44" i="21"/>
  <c r="P50" i="21" s="1"/>
  <c r="I44" i="21"/>
  <c r="I50" i="21" s="1"/>
  <c r="H44" i="21"/>
  <c r="F44" i="21"/>
  <c r="E44" i="21"/>
  <c r="B44" i="21"/>
  <c r="B50" i="21" s="1"/>
  <c r="B52" i="21" s="1"/>
  <c r="A44" i="21"/>
  <c r="M43" i="21"/>
  <c r="N43" i="21" s="1"/>
  <c r="K43" i="21"/>
  <c r="L43" i="21" s="1"/>
  <c r="M42" i="21"/>
  <c r="N42" i="21" s="1"/>
  <c r="K42" i="21"/>
  <c r="K44" i="21" s="1"/>
  <c r="M40" i="21"/>
  <c r="N40" i="21" s="1"/>
  <c r="K40" i="21"/>
  <c r="L40" i="21" s="1"/>
  <c r="M38" i="21"/>
  <c r="K38" i="21"/>
  <c r="L38" i="21" s="1"/>
  <c r="X36" i="21"/>
  <c r="V36" i="21"/>
  <c r="U36" i="21"/>
  <c r="T36" i="21"/>
  <c r="S36" i="21"/>
  <c r="Q36" i="21"/>
  <c r="P36" i="21"/>
  <c r="I36" i="21"/>
  <c r="H36" i="21"/>
  <c r="F36" i="21"/>
  <c r="E36" i="21"/>
  <c r="B36" i="21"/>
  <c r="A36" i="21"/>
  <c r="M35" i="21"/>
  <c r="K35" i="21"/>
  <c r="L35" i="21" s="1"/>
  <c r="M34" i="21"/>
  <c r="N34" i="21" s="1"/>
  <c r="K34" i="21"/>
  <c r="L34" i="21" s="1"/>
  <c r="M33" i="21"/>
  <c r="N33" i="21" s="1"/>
  <c r="K33" i="21"/>
  <c r="L33" i="21" s="1"/>
  <c r="M32" i="21"/>
  <c r="K32" i="21"/>
  <c r="L32" i="21" s="1"/>
  <c r="X30" i="21"/>
  <c r="V30" i="21"/>
  <c r="U30" i="21"/>
  <c r="T30" i="21"/>
  <c r="S30" i="21"/>
  <c r="Q30" i="21"/>
  <c r="P30" i="21"/>
  <c r="I30" i="21"/>
  <c r="H30" i="21"/>
  <c r="F30" i="21"/>
  <c r="E30" i="21"/>
  <c r="B30" i="21"/>
  <c r="A30" i="21"/>
  <c r="M28" i="21"/>
  <c r="K28" i="21"/>
  <c r="M26" i="21"/>
  <c r="N26" i="21" s="1"/>
  <c r="K26" i="21"/>
  <c r="M24" i="21"/>
  <c r="N24" i="21" s="1"/>
  <c r="K24" i="21"/>
  <c r="L24" i="21" s="1"/>
  <c r="M23" i="21"/>
  <c r="N23" i="21" s="1"/>
  <c r="K23" i="21"/>
  <c r="L23" i="21" s="1"/>
  <c r="M22" i="21"/>
  <c r="N22" i="21" s="1"/>
  <c r="L22" i="21"/>
  <c r="K22" i="21"/>
  <c r="M21" i="21"/>
  <c r="N21" i="21" s="1"/>
  <c r="K21" i="21"/>
  <c r="L21" i="21" s="1"/>
  <c r="M20" i="21"/>
  <c r="N20" i="21" s="1"/>
  <c r="K20" i="21"/>
  <c r="L20" i="21" s="1"/>
  <c r="M19" i="21"/>
  <c r="N19" i="21" s="1"/>
  <c r="L19" i="21"/>
  <c r="K19" i="21"/>
  <c r="M18" i="21"/>
  <c r="N18" i="21" s="1"/>
  <c r="L18" i="21"/>
  <c r="K18" i="21"/>
  <c r="M17" i="21"/>
  <c r="N17" i="21" s="1"/>
  <c r="L17" i="21"/>
  <c r="K17" i="21"/>
  <c r="M16" i="21"/>
  <c r="N16" i="21" s="1"/>
  <c r="L16" i="21"/>
  <c r="K16" i="21"/>
  <c r="M15" i="21"/>
  <c r="N15" i="21" s="1"/>
  <c r="L15" i="21"/>
  <c r="K15" i="21"/>
  <c r="M14" i="21"/>
  <c r="N14" i="21" s="1"/>
  <c r="K14" i="21"/>
  <c r="L14" i="21" s="1"/>
  <c r="M13" i="21"/>
  <c r="N13" i="21" s="1"/>
  <c r="K13" i="21"/>
  <c r="L13" i="21" s="1"/>
  <c r="M12" i="21"/>
  <c r="N12" i="21" s="1"/>
  <c r="K12" i="21"/>
  <c r="L12" i="21" s="1"/>
  <c r="M11" i="21"/>
  <c r="N11" i="21" s="1"/>
  <c r="K11" i="21"/>
  <c r="L11" i="21" s="1"/>
  <c r="M10" i="21"/>
  <c r="N10" i="21" s="1"/>
  <c r="K10" i="21"/>
  <c r="L10" i="21" s="1"/>
  <c r="M9" i="21"/>
  <c r="N9" i="21" s="1"/>
  <c r="L9" i="21"/>
  <c r="K9" i="21"/>
  <c r="M8" i="21"/>
  <c r="N8" i="21" s="1"/>
  <c r="K8" i="21"/>
  <c r="L8" i="21" s="1"/>
  <c r="M7" i="21"/>
  <c r="N7" i="21" s="1"/>
  <c r="L7" i="21"/>
  <c r="K7" i="21"/>
  <c r="M6" i="21"/>
  <c r="N6" i="21" s="1"/>
  <c r="K6" i="21"/>
  <c r="L6" i="21" s="1"/>
  <c r="B51" i="24" l="1"/>
  <c r="X51" i="24"/>
  <c r="Q51" i="24"/>
  <c r="I51" i="24"/>
  <c r="K43" i="24"/>
  <c r="F51" i="24"/>
  <c r="M43" i="24"/>
  <c r="M49" i="24" s="1"/>
  <c r="M35" i="24"/>
  <c r="N35" i="24" s="1"/>
  <c r="U51" i="24"/>
  <c r="S51" i="24"/>
  <c r="P51" i="24"/>
  <c r="M29" i="24"/>
  <c r="K49" i="24"/>
  <c r="K35" i="24"/>
  <c r="L35" i="24" s="1"/>
  <c r="H51" i="24"/>
  <c r="K29" i="24"/>
  <c r="L29" i="24" s="1"/>
  <c r="L32" i="24"/>
  <c r="L37" i="24"/>
  <c r="L41" i="24"/>
  <c r="L43" i="24" s="1"/>
  <c r="N37" i="24"/>
  <c r="L5" i="24"/>
  <c r="N27" i="24"/>
  <c r="N29" i="24" s="1"/>
  <c r="A49" i="24"/>
  <c r="A51" i="24" s="1"/>
  <c r="P52" i="22"/>
  <c r="I52" i="22"/>
  <c r="M36" i="22"/>
  <c r="N36" i="22" s="1"/>
  <c r="S52" i="22"/>
  <c r="U52" i="22"/>
  <c r="M30" i="22"/>
  <c r="Q52" i="22"/>
  <c r="L44" i="22"/>
  <c r="L50" i="22" s="1"/>
  <c r="K44" i="22"/>
  <c r="K36" i="22"/>
  <c r="L36" i="22" s="1"/>
  <c r="K30" i="22"/>
  <c r="L30" i="22" s="1"/>
  <c r="L6" i="22"/>
  <c r="F52" i="22"/>
  <c r="N32" i="22"/>
  <c r="N38" i="22"/>
  <c r="H50" i="22"/>
  <c r="H52" i="22" s="1"/>
  <c r="N28" i="22"/>
  <c r="N30" i="22" s="1"/>
  <c r="K50" i="22"/>
  <c r="M44" i="22"/>
  <c r="M50" i="22" s="1"/>
  <c r="I52" i="21"/>
  <c r="M36" i="21"/>
  <c r="N36" i="21" s="1"/>
  <c r="L42" i="21"/>
  <c r="L44" i="21" s="1"/>
  <c r="L50" i="21" s="1"/>
  <c r="K30" i="21"/>
  <c r="L30" i="21" s="1"/>
  <c r="L28" i="21"/>
  <c r="F52" i="21"/>
  <c r="M44" i="21"/>
  <c r="M50" i="21" s="1"/>
  <c r="P52" i="21"/>
  <c r="N38" i="21"/>
  <c r="N32" i="21"/>
  <c r="S52" i="21"/>
  <c r="T52" i="21"/>
  <c r="U52" i="21"/>
  <c r="M30" i="21"/>
  <c r="V52" i="21"/>
  <c r="X52" i="21"/>
  <c r="Q52" i="21"/>
  <c r="N30" i="19"/>
  <c r="L44" i="19"/>
  <c r="N36" i="19"/>
  <c r="L50" i="19"/>
  <c r="L33" i="19"/>
  <c r="H50" i="19"/>
  <c r="H52" i="19" s="1"/>
  <c r="M36" i="19"/>
  <c r="K50" i="19"/>
  <c r="K52" i="19" s="1"/>
  <c r="L52" i="19" s="1"/>
  <c r="M44" i="19"/>
  <c r="N44" i="19" s="1"/>
  <c r="N50" i="19" s="1"/>
  <c r="N52" i="19" s="1"/>
  <c r="K36" i="21"/>
  <c r="L36" i="21" s="1"/>
  <c r="H50" i="21"/>
  <c r="H52" i="21" s="1"/>
  <c r="N28" i="21"/>
  <c r="N30" i="21" s="1"/>
  <c r="K50" i="21"/>
  <c r="L49" i="24" l="1"/>
  <c r="N43" i="24"/>
  <c r="N49" i="24" s="1"/>
  <c r="N51" i="24" s="1"/>
  <c r="M51" i="24"/>
  <c r="K51" i="24"/>
  <c r="L51" i="24" s="1"/>
  <c r="M52" i="22"/>
  <c r="K52" i="22"/>
  <c r="L52" i="22" s="1"/>
  <c r="N44" i="22"/>
  <c r="N50" i="22" s="1"/>
  <c r="N52" i="22" s="1"/>
  <c r="N44" i="21"/>
  <c r="N50" i="21" s="1"/>
  <c r="N52" i="21" s="1"/>
  <c r="K52" i="21"/>
  <c r="L52" i="21" s="1"/>
  <c r="M52" i="21"/>
  <c r="M50" i="19"/>
  <c r="M52" i="19" s="1"/>
</calcChain>
</file>

<file path=xl/sharedStrings.xml><?xml version="1.0" encoding="utf-8"?>
<sst xmlns="http://schemas.openxmlformats.org/spreadsheetml/2006/main" count="792" uniqueCount="91">
  <si>
    <t xml:space="preserve"> </t>
  </si>
  <si>
    <t>Province 1</t>
  </si>
  <si>
    <t>Province 2</t>
  </si>
  <si>
    <t>Province 4</t>
  </si>
  <si>
    <t>Province 5</t>
  </si>
  <si>
    <t>Province 6</t>
  </si>
  <si>
    <t>Province 7</t>
  </si>
  <si>
    <t>Province 8</t>
  </si>
  <si>
    <t>Province 10</t>
  </si>
  <si>
    <t>Province 11</t>
  </si>
  <si>
    <t>Province 12</t>
  </si>
  <si>
    <t>Province 13</t>
  </si>
  <si>
    <t>Province 14</t>
  </si>
  <si>
    <t>Province 15</t>
  </si>
  <si>
    <t>Province 17</t>
  </si>
  <si>
    <t>Province 18</t>
  </si>
  <si>
    <t>Province 19</t>
  </si>
  <si>
    <t>Province 22</t>
  </si>
  <si>
    <t>%</t>
  </si>
  <si>
    <t>Start</t>
  </si>
  <si>
    <t>Now</t>
  </si>
  <si>
    <t>E</t>
  </si>
  <si>
    <t>EJ</t>
  </si>
  <si>
    <t>TI</t>
  </si>
  <si>
    <t>R</t>
  </si>
  <si>
    <t>RJ</t>
  </si>
  <si>
    <t>D</t>
  </si>
  <si>
    <t>DJ</t>
  </si>
  <si>
    <t>TO</t>
  </si>
  <si>
    <t>F</t>
  </si>
  <si>
    <t>NET</t>
  </si>
  <si>
    <t>change %</t>
  </si>
  <si>
    <t>Province 3N</t>
  </si>
  <si>
    <t>Province 3S</t>
  </si>
  <si>
    <t>gross diff.</t>
  </si>
  <si>
    <t>+/-</t>
  </si>
  <si>
    <t>Province 20</t>
  </si>
  <si>
    <t>Province 21</t>
  </si>
  <si>
    <t>Victoria Area Council</t>
  </si>
  <si>
    <t>Area 30 - India</t>
  </si>
  <si>
    <t>Area 31 - India</t>
  </si>
  <si>
    <t>INDIA</t>
  </si>
  <si>
    <t>J</t>
  </si>
  <si>
    <t>Length of Svc at Resig</t>
  </si>
  <si>
    <t>Bro
No. Yrs
Svc</t>
  </si>
  <si>
    <t>- The average age of NEW Members</t>
  </si>
  <si>
    <t>- The average length of service of Members at time of their Resignation</t>
  </si>
  <si>
    <t>- The average age of Members at time of their Resignation</t>
  </si>
  <si>
    <t>Similarly, HO does not track VISITs etc as this information is not always passed to us. This does appear on the Circle/Province Membership Returns forms but we don’t always receive these.</t>
  </si>
  <si>
    <t xml:space="preserve">I have added in some additional information e.g. </t>
  </si>
  <si>
    <t>I have not added in any TRANSFER information for Members between Circles. This is TI and TO (Transfers In and Transfers Out). In the database we do not have a category for TRANSFERS, we simply insert an end date into their old Circle and create a new entry for their new Circle with the date they joined. This shows a history/audit trail, but as there is no distinctive category field called TRANSFERS I am unable to extract this from TRIBE. You will therefore see these fields as blank.</t>
  </si>
  <si>
    <t>Gill Board.</t>
  </si>
  <si>
    <t>Bro. Age
per Prov</t>
  </si>
  <si>
    <t>Bro. Age NEW Enrols</t>
  </si>
  <si>
    <t>Bro. Age at Resig</t>
  </si>
  <si>
    <t>GBNC</t>
  </si>
  <si>
    <t>ANC</t>
  </si>
  <si>
    <t>Average Years</t>
  </si>
  <si>
    <t>Province/ Area Council</t>
  </si>
  <si>
    <t>Province 98 - Australian Central Circle</t>
  </si>
  <si>
    <t>This report also shows members who have enrolled into a Joint Circle and then DJ and RJ (Deceased Joint &amp; Resigned Joint) so where JOINT members have left their Joint Circle</t>
  </si>
  <si>
    <r>
      <t>With effect from 1</t>
    </r>
    <r>
      <rPr>
        <vertAlign val="superscript"/>
        <sz val="12"/>
        <color rgb="FF000000"/>
        <rFont val="Arial"/>
        <family val="2"/>
      </rPr>
      <t>st</t>
    </r>
    <r>
      <rPr>
        <sz val="12"/>
        <color rgb="FF000000"/>
        <rFont val="Arial"/>
        <family val="2"/>
      </rPr>
      <t xml:space="preserve"> April 2019 this report will also show the Australia Central Circle (no.381)/ Province 98.</t>
    </r>
  </si>
  <si>
    <r>
      <t xml:space="preserve">Irish Liaison Council
</t>
    </r>
    <r>
      <rPr>
        <b/>
        <sz val="10"/>
        <rFont val="Arial"/>
        <family val="2"/>
      </rPr>
      <t>IRELAND</t>
    </r>
  </si>
  <si>
    <r>
      <t xml:space="preserve">Southern African Virtual Area Council
</t>
    </r>
    <r>
      <rPr>
        <b/>
        <sz val="10"/>
        <rFont val="Arial"/>
        <family val="2"/>
      </rPr>
      <t>SOUTH AFRICA</t>
    </r>
  </si>
  <si>
    <t>Membership changes recorded 
during the Period Apr-Dec</t>
  </si>
  <si>
    <t>Province 23 - MALTA</t>
  </si>
  <si>
    <t xml:space="preserve">Member Totals </t>
  </si>
  <si>
    <t>Discrepancy</t>
  </si>
  <si>
    <t>calculating columns A,P,S,U,X</t>
  </si>
  <si>
    <t>BANGLADESH</t>
  </si>
  <si>
    <t>ISRAEL</t>
  </si>
  <si>
    <t>IRC</t>
  </si>
  <si>
    <r>
      <t xml:space="preserve">Virtual Province </t>
    </r>
    <r>
      <rPr>
        <sz val="8"/>
        <rFont val="Arial"/>
        <family val="2"/>
      </rPr>
      <t>(Transfer Register, Hierarchy, Central Circle)</t>
    </r>
  </si>
  <si>
    <t>-</t>
  </si>
  <si>
    <t>No. Circles/ 
Groups</t>
  </si>
  <si>
    <t>Members
01.04.22</t>
  </si>
  <si>
    <t>01.04.22</t>
  </si>
  <si>
    <t>Whole Associaton  2022-2023</t>
  </si>
  <si>
    <t>31.03.23</t>
  </si>
  <si>
    <t>Members
31.03.23</t>
  </si>
  <si>
    <t>Members
01.04.23</t>
  </si>
  <si>
    <t>01.04.23</t>
  </si>
  <si>
    <t>30.06.23</t>
  </si>
  <si>
    <t>Whole Associaton  2023-2024</t>
  </si>
  <si>
    <t>30.09.23</t>
  </si>
  <si>
    <t>Members
30.09.23</t>
  </si>
  <si>
    <t>31.12.23</t>
  </si>
  <si>
    <t>Members
31.12.23</t>
  </si>
  <si>
    <t>Province 01</t>
  </si>
  <si>
    <t>31.03.24</t>
  </si>
  <si>
    <t>Members
31.03.24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</si>
</sst>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.mm\.yy;@"/>
    <numFmt numFmtId="165" formatCode="0.0"/>
    <numFmt numFmtId="166" formatCode="\+0;\-0;0"/>
    <numFmt numFmtId="167" formatCode="0_ ;\-0\ "/>
  </numFmts>
  <fonts count="32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C0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rgb="FFC00000"/>
      <name val="Arial"/>
      <family val="2"/>
    </font>
    <font>
      <b/>
      <sz val="10"/>
      <color rgb="FF000066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color rgb="FF000000"/>
      <name val="Times New Roman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sz val="10"/>
      <color rgb="FF000066"/>
      <name val="Arial"/>
      <family val="2"/>
    </font>
    <font>
      <b/>
      <sz val="11"/>
      <color rgb="FF000066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2"/>
      <color rgb="FF000066"/>
      <name val="Arial"/>
      <family val="2"/>
    </font>
    <font>
      <sz val="8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000000"/>
      <name val="Times New Roman"/>
      <family val="1"/>
    </font>
    <font>
      <i/>
      <sz val="10"/>
      <color rgb="FF000066"/>
      <name val="Arial"/>
      <family val="2"/>
    </font>
    <font>
      <b/>
      <i/>
      <sz val="10"/>
      <color rgb="FF000066"/>
      <name val="Arial"/>
      <family val="2"/>
    </font>
    <font>
      <b/>
      <sz val="11.5"/>
      <color rgb="FF000066"/>
      <name val="Arial"/>
      <family val="2"/>
    </font>
    <font>
      <b/>
      <u/>
      <sz val="11.5"/>
      <color rgb="FFC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DCE6F0"/>
      </patternFill>
    </fill>
    <fill>
      <patternFill patternType="solid">
        <fgColor rgb="FF92D05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gray0625">
        <bgColor theme="0" tint="-0.14996795556505021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2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1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 wrapText="1"/>
    </xf>
    <xf numFmtId="165" fontId="5" fillId="0" borderId="0" xfId="0" applyNumberFormat="1" applyFont="1" applyAlignment="1">
      <alignment horizontal="right" vertical="top" shrinkToFit="1"/>
    </xf>
    <xf numFmtId="0" fontId="1" fillId="4" borderId="0" xfId="0" applyFont="1" applyFill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right" shrinkToFit="1"/>
    </xf>
    <xf numFmtId="165" fontId="4" fillId="0" borderId="0" xfId="0" applyNumberFormat="1" applyFont="1" applyAlignment="1">
      <alignment horizontal="right" shrinkToFit="1"/>
    </xf>
    <xf numFmtId="167" fontId="4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vertical="top"/>
    </xf>
    <xf numFmtId="1" fontId="4" fillId="0" borderId="0" xfId="0" applyNumberFormat="1" applyFont="1" applyAlignment="1">
      <alignment horizontal="left" indent="1" shrinkToFit="1"/>
    </xf>
    <xf numFmtId="1" fontId="4" fillId="0" borderId="0" xfId="0" quotePrefix="1" applyNumberFormat="1" applyFont="1" applyAlignment="1">
      <alignment horizontal="left" indent="1" shrinkToFit="1"/>
    </xf>
    <xf numFmtId="0" fontId="1" fillId="0" borderId="0" xfId="0" applyFont="1" applyAlignment="1">
      <alignment horizontal="center" wrapText="1"/>
    </xf>
    <xf numFmtId="0" fontId="1" fillId="7" borderId="0" xfId="0" applyFont="1" applyFill="1" applyAlignment="1">
      <alignment horizontal="center" vertical="top" wrapText="1"/>
    </xf>
    <xf numFmtId="0" fontId="1" fillId="7" borderId="0" xfId="0" applyFont="1" applyFill="1" applyAlignment="1">
      <alignment horizontal="left" vertical="top" wrapText="1"/>
    </xf>
    <xf numFmtId="0" fontId="1" fillId="7" borderId="0" xfId="0" applyFont="1" applyFill="1" applyAlignment="1">
      <alignment horizontal="right" vertical="top" wrapText="1"/>
    </xf>
    <xf numFmtId="0" fontId="9" fillId="7" borderId="0" xfId="0" applyFont="1" applyFill="1" applyAlignment="1">
      <alignment horizontal="center" vertical="top" wrapText="1"/>
    </xf>
    <xf numFmtId="0" fontId="9" fillId="7" borderId="0" xfId="0" applyFont="1" applyFill="1" applyAlignment="1">
      <alignment horizontal="left" vertical="top" wrapText="1" indent="1"/>
    </xf>
    <xf numFmtId="0" fontId="1" fillId="7" borderId="0" xfId="0" applyFont="1" applyFill="1" applyAlignment="1">
      <alignment horizontal="right" vertical="center" wrapText="1"/>
    </xf>
    <xf numFmtId="1" fontId="2" fillId="7" borderId="0" xfId="0" applyNumberFormat="1" applyFont="1" applyFill="1" applyAlignment="1">
      <alignment horizontal="left" indent="1" shrinkToFit="1"/>
    </xf>
    <xf numFmtId="0" fontId="3" fillId="7" borderId="0" xfId="0" applyFont="1" applyFill="1" applyAlignment="1">
      <alignment horizontal="left" wrapText="1"/>
    </xf>
    <xf numFmtId="0" fontId="1" fillId="7" borderId="2" xfId="0" applyFont="1" applyFill="1" applyBorder="1" applyAlignment="1">
      <alignment horizontal="right" vertical="center" wrapText="1"/>
    </xf>
    <xf numFmtId="0" fontId="1" fillId="7" borderId="9" xfId="0" applyFont="1" applyFill="1" applyBorder="1" applyAlignment="1">
      <alignment horizontal="right" vertical="center" wrapText="1"/>
    </xf>
    <xf numFmtId="0" fontId="1" fillId="7" borderId="10" xfId="0" applyFont="1" applyFill="1" applyBorder="1" applyAlignment="1">
      <alignment horizontal="right" vertical="center" wrapText="1"/>
    </xf>
    <xf numFmtId="1" fontId="4" fillId="7" borderId="0" xfId="0" quotePrefix="1" applyNumberFormat="1" applyFont="1" applyFill="1" applyAlignment="1">
      <alignment horizontal="left" indent="1" shrinkToFit="1"/>
    </xf>
    <xf numFmtId="0" fontId="1" fillId="7" borderId="0" xfId="0" applyFont="1" applyFill="1" applyAlignment="1">
      <alignment horizontal="center" wrapText="1"/>
    </xf>
    <xf numFmtId="0" fontId="2" fillId="3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64" fontId="4" fillId="7" borderId="7" xfId="0" applyNumberFormat="1" applyFont="1" applyFill="1" applyBorder="1" applyAlignment="1">
      <alignment horizontal="center" vertical="center" shrinkToFit="1"/>
    </xf>
    <xf numFmtId="0" fontId="4" fillId="7" borderId="7" xfId="0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left" vertical="top" wrapText="1"/>
    </xf>
    <xf numFmtId="0" fontId="1" fillId="0" borderId="11" xfId="0" applyFont="1" applyBorder="1" applyAlignment="1">
      <alignment horizontal="right" vertical="top" wrapText="1"/>
    </xf>
    <xf numFmtId="0" fontId="2" fillId="7" borderId="0" xfId="0" applyFont="1" applyFill="1" applyAlignment="1">
      <alignment horizontal="left" wrapText="1"/>
    </xf>
    <xf numFmtId="0" fontId="2" fillId="7" borderId="0" xfId="0" applyFont="1" applyFill="1" applyAlignment="1">
      <alignment horizontal="left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167" fontId="2" fillId="0" borderId="2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1" fontId="2" fillId="7" borderId="0" xfId="0" applyNumberFormat="1" applyFont="1" applyFill="1" applyAlignment="1">
      <alignment horizontal="center" vertical="center" shrinkToFit="1"/>
    </xf>
    <xf numFmtId="0" fontId="1" fillId="4" borderId="9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top" shrinkToFit="1"/>
    </xf>
    <xf numFmtId="0" fontId="8" fillId="0" borderId="14" xfId="0" applyFont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" fontId="2" fillId="0" borderId="16" xfId="0" applyNumberFormat="1" applyFont="1" applyBorder="1" applyAlignment="1">
      <alignment horizontal="center" vertical="center" shrinkToFit="1"/>
    </xf>
    <xf numFmtId="167" fontId="2" fillId="0" borderId="16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" fontId="10" fillId="7" borderId="0" xfId="0" applyNumberFormat="1" applyFont="1" applyFill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 shrinkToFit="1"/>
    </xf>
    <xf numFmtId="1" fontId="2" fillId="0" borderId="10" xfId="0" applyNumberFormat="1" applyFont="1" applyBorder="1" applyAlignment="1">
      <alignment horizontal="center" vertical="center" shrinkToFit="1"/>
    </xf>
    <xf numFmtId="0" fontId="10" fillId="4" borderId="11" xfId="0" applyFont="1" applyFill="1" applyBorder="1" applyAlignment="1">
      <alignment horizontal="center" vertical="center"/>
    </xf>
    <xf numFmtId="1" fontId="10" fillId="4" borderId="13" xfId="0" applyNumberFormat="1" applyFont="1" applyFill="1" applyBorder="1" applyAlignment="1">
      <alignment horizontal="center" vertical="center" shrinkToFit="1"/>
    </xf>
    <xf numFmtId="166" fontId="10" fillId="4" borderId="0" xfId="0" applyNumberFormat="1" applyFont="1" applyFill="1" applyAlignment="1">
      <alignment horizontal="center" vertical="center" shrinkToFit="1"/>
    </xf>
    <xf numFmtId="165" fontId="10" fillId="4" borderId="0" xfId="0" applyNumberFormat="1" applyFont="1" applyFill="1" applyAlignment="1">
      <alignment horizontal="center" vertical="center" shrinkToFit="1"/>
    </xf>
    <xf numFmtId="0" fontId="10" fillId="4" borderId="0" xfId="0" applyFont="1" applyFill="1" applyAlignment="1">
      <alignment horizontal="center" vertical="center" wrapText="1"/>
    </xf>
    <xf numFmtId="1" fontId="10" fillId="4" borderId="0" xfId="0" applyNumberFormat="1" applyFont="1" applyFill="1" applyAlignment="1">
      <alignment horizontal="center" vertical="center" shrinkToFit="1"/>
    </xf>
    <xf numFmtId="167" fontId="10" fillId="4" borderId="0" xfId="0" applyNumberFormat="1" applyFont="1" applyFill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shrinkToFit="1"/>
    </xf>
    <xf numFmtId="1" fontId="2" fillId="0" borderId="9" xfId="0" applyNumberFormat="1" applyFont="1" applyBorder="1" applyAlignment="1">
      <alignment horizontal="center" vertical="center" shrinkToFit="1"/>
    </xf>
    <xf numFmtId="1" fontId="2" fillId="0" borderId="17" xfId="0" applyNumberFormat="1" applyFont="1" applyBorder="1" applyAlignment="1">
      <alignment horizontal="center" vertical="center" shrinkToFit="1"/>
    </xf>
    <xf numFmtId="1" fontId="2" fillId="0" borderId="14" xfId="0" quotePrefix="1" applyNumberFormat="1" applyFont="1" applyBorder="1" applyAlignment="1">
      <alignment horizontal="center" vertical="center" shrinkToFit="1"/>
    </xf>
    <xf numFmtId="0" fontId="10" fillId="4" borderId="0" xfId="0" applyFont="1" applyFill="1" applyAlignment="1">
      <alignment horizontal="center" vertical="center"/>
    </xf>
    <xf numFmtId="1" fontId="10" fillId="4" borderId="0" xfId="0" applyNumberFormat="1" applyFont="1" applyFill="1" applyAlignment="1">
      <alignment horizontal="left" indent="1" shrinkToFit="1"/>
    </xf>
    <xf numFmtId="0" fontId="10" fillId="4" borderId="0" xfId="0" applyFont="1" applyFill="1" applyAlignment="1">
      <alignment horizontal="left" wrapText="1"/>
    </xf>
    <xf numFmtId="0" fontId="10" fillId="4" borderId="0" xfId="0" applyFont="1" applyFill="1" applyAlignment="1">
      <alignment horizontal="left" vertical="top" wrapText="1"/>
    </xf>
    <xf numFmtId="166" fontId="5" fillId="0" borderId="9" xfId="0" applyNumberFormat="1" applyFont="1" applyBorder="1" applyAlignment="1">
      <alignment horizontal="center" vertical="center" shrinkToFit="1"/>
    </xf>
    <xf numFmtId="165" fontId="5" fillId="0" borderId="10" xfId="0" applyNumberFormat="1" applyFont="1" applyBorder="1" applyAlignment="1">
      <alignment horizontal="center" vertical="center" shrinkToFit="1"/>
    </xf>
    <xf numFmtId="0" fontId="2" fillId="5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1" fontId="2" fillId="0" borderId="18" xfId="0" applyNumberFormat="1" applyFont="1" applyBorder="1" applyAlignment="1">
      <alignment horizontal="center" vertical="center" shrinkToFit="1"/>
    </xf>
    <xf numFmtId="167" fontId="2" fillId="0" borderId="18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6" fontId="5" fillId="0" borderId="14" xfId="0" applyNumberFormat="1" applyFont="1" applyBorder="1" applyAlignment="1">
      <alignment horizontal="center" vertical="center" shrinkToFit="1"/>
    </xf>
    <xf numFmtId="165" fontId="5" fillId="0" borderId="17" xfId="0" applyNumberFormat="1" applyFont="1" applyBorder="1" applyAlignment="1">
      <alignment horizontal="center" vertical="center" shrinkToFit="1"/>
    </xf>
    <xf numFmtId="1" fontId="2" fillId="0" borderId="14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5" borderId="14" xfId="0" quotePrefix="1" applyFont="1" applyFill="1" applyBorder="1" applyAlignment="1">
      <alignment horizontal="center" vertical="center" wrapText="1"/>
    </xf>
    <xf numFmtId="1" fontId="2" fillId="0" borderId="16" xfId="0" quotePrefix="1" applyNumberFormat="1" applyFont="1" applyBorder="1" applyAlignment="1">
      <alignment horizontal="center" vertical="center" shrinkToFit="1"/>
    </xf>
    <xf numFmtId="167" fontId="2" fillId="0" borderId="16" xfId="0" quotePrefix="1" applyNumberFormat="1" applyFont="1" applyBorder="1" applyAlignment="1">
      <alignment horizontal="center" vertical="center" wrapText="1"/>
    </xf>
    <xf numFmtId="0" fontId="2" fillId="0" borderId="17" xfId="0" quotePrefix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top" wrapText="1"/>
    </xf>
    <xf numFmtId="1" fontId="2" fillId="0" borderId="17" xfId="0" quotePrefix="1" applyNumberFormat="1" applyFont="1" applyBorder="1" applyAlignment="1">
      <alignment horizontal="center" vertical="center" shrinkToFit="1"/>
    </xf>
    <xf numFmtId="0" fontId="12" fillId="0" borderId="0" xfId="0" applyFont="1" applyAlignment="1">
      <alignment horizontal="left" vertical="top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quotePrefix="1" applyFont="1" applyBorder="1" applyAlignment="1">
      <alignment horizontal="center" vertical="center" wrapText="1"/>
    </xf>
    <xf numFmtId="1" fontId="15" fillId="7" borderId="0" xfId="0" applyNumberFormat="1" applyFont="1" applyFill="1" applyAlignment="1">
      <alignment horizontal="center" vertical="center" shrinkToFit="1"/>
    </xf>
    <xf numFmtId="0" fontId="16" fillId="3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left" vertical="top"/>
    </xf>
    <xf numFmtId="1" fontId="15" fillId="8" borderId="0" xfId="0" applyNumberFormat="1" applyFont="1" applyFill="1" applyAlignment="1">
      <alignment horizontal="center" vertical="center" shrinkToFit="1"/>
    </xf>
    <xf numFmtId="1" fontId="15" fillId="8" borderId="0" xfId="0" quotePrefix="1" applyNumberFormat="1" applyFont="1" applyFill="1" applyAlignment="1">
      <alignment horizontal="center" vertical="center" shrinkToFit="1"/>
    </xf>
    <xf numFmtId="0" fontId="13" fillId="8" borderId="0" xfId="0" applyFont="1" applyFill="1" applyAlignment="1">
      <alignment horizontal="center" vertical="center" wrapText="1"/>
    </xf>
    <xf numFmtId="0" fontId="13" fillId="8" borderId="2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 indent="1"/>
    </xf>
    <xf numFmtId="0" fontId="17" fillId="0" borderId="0" xfId="0" applyFont="1" applyAlignment="1">
      <alignment horizontal="left" vertical="top"/>
    </xf>
    <xf numFmtId="0" fontId="17" fillId="0" borderId="0" xfId="0" applyFont="1" applyAlignment="1">
      <alignment horizontal="center" vertical="top"/>
    </xf>
    <xf numFmtId="0" fontId="17" fillId="0" borderId="0" xfId="0" quotePrefix="1" applyFont="1" applyAlignment="1">
      <alignment horizontal="left" vertical="center" wrapText="1" indent="3"/>
    </xf>
    <xf numFmtId="0" fontId="17" fillId="0" borderId="0" xfId="0" applyFont="1" applyAlignment="1">
      <alignment horizontal="center" vertical="center"/>
    </xf>
    <xf numFmtId="0" fontId="2" fillId="9" borderId="7" xfId="0" applyFont="1" applyFill="1" applyBorder="1" applyAlignment="1">
      <alignment horizontal="center" vertical="center" wrapText="1"/>
    </xf>
    <xf numFmtId="0" fontId="2" fillId="9" borderId="0" xfId="0" applyFont="1" applyFill="1" applyAlignment="1">
      <alignment horizontal="center" vertical="center" wrapText="1"/>
    </xf>
    <xf numFmtId="0" fontId="10" fillId="9" borderId="0" xfId="0" applyFont="1" applyFill="1" applyAlignment="1">
      <alignment horizontal="center" vertical="center" wrapText="1"/>
    </xf>
    <xf numFmtId="0" fontId="2" fillId="9" borderId="15" xfId="0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7" fillId="0" borderId="0" xfId="0" quotePrefix="1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0" fillId="4" borderId="0" xfId="0" applyFont="1" applyFill="1" applyAlignment="1">
      <alignment horizontal="center" wrapText="1"/>
    </xf>
    <xf numFmtId="0" fontId="9" fillId="0" borderId="11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left" vertical="top" wrapText="1" inden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2" fillId="0" borderId="15" xfId="0" quotePrefix="1" applyFont="1" applyBorder="1" applyAlignment="1">
      <alignment horizontal="center" vertical="center" wrapText="1"/>
    </xf>
    <xf numFmtId="0" fontId="2" fillId="0" borderId="7" xfId="0" quotePrefix="1" applyFont="1" applyBorder="1" applyAlignment="1">
      <alignment horizontal="center" vertical="center" wrapText="1"/>
    </xf>
    <xf numFmtId="0" fontId="13" fillId="8" borderId="22" xfId="0" applyFont="1" applyFill="1" applyBorder="1" applyAlignment="1">
      <alignment horizontal="center" vertical="center" wrapText="1"/>
    </xf>
    <xf numFmtId="0" fontId="13" fillId="8" borderId="23" xfId="0" applyFont="1" applyFill="1" applyBorder="1" applyAlignment="1">
      <alignment horizontal="center" vertical="center" wrapText="1"/>
    </xf>
    <xf numFmtId="0" fontId="13" fillId="8" borderId="21" xfId="0" applyFont="1" applyFill="1" applyBorder="1" applyAlignment="1">
      <alignment horizontal="center" vertical="center" wrapText="1"/>
    </xf>
    <xf numFmtId="166" fontId="5" fillId="0" borderId="6" xfId="0" applyNumberFormat="1" applyFont="1" applyBorder="1" applyAlignment="1">
      <alignment horizontal="center" vertical="center" shrinkToFit="1"/>
    </xf>
    <xf numFmtId="165" fontId="5" fillId="0" borderId="8" xfId="0" applyNumberFormat="1" applyFont="1" applyBorder="1" applyAlignment="1">
      <alignment horizontal="center" vertical="center" shrinkToFit="1"/>
    </xf>
    <xf numFmtId="1" fontId="13" fillId="8" borderId="22" xfId="0" applyNumberFormat="1" applyFont="1" applyFill="1" applyBorder="1" applyAlignment="1">
      <alignment horizontal="center" vertical="center" wrapText="1"/>
    </xf>
    <xf numFmtId="1" fontId="13" fillId="8" borderId="21" xfId="0" applyNumberFormat="1" applyFont="1" applyFill="1" applyBorder="1" applyAlignment="1">
      <alignment horizontal="center" vertical="center" wrapText="1"/>
    </xf>
    <xf numFmtId="1" fontId="13" fillId="8" borderId="23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1" fontId="1" fillId="4" borderId="13" xfId="0" applyNumberFormat="1" applyFont="1" applyFill="1" applyBorder="1" applyAlignment="1">
      <alignment horizontal="center" vertical="center" shrinkToFit="1"/>
    </xf>
    <xf numFmtId="1" fontId="1" fillId="7" borderId="0" xfId="0" applyNumberFormat="1" applyFont="1" applyFill="1" applyAlignment="1">
      <alignment horizontal="left" indent="1" shrinkToFit="1"/>
    </xf>
    <xf numFmtId="0" fontId="1" fillId="4" borderId="5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left" wrapText="1"/>
    </xf>
    <xf numFmtId="1" fontId="1" fillId="7" borderId="0" xfId="0" applyNumberFormat="1" applyFont="1" applyFill="1" applyAlignment="1">
      <alignment horizontal="center" vertical="center" shrinkToFit="1"/>
    </xf>
    <xf numFmtId="0" fontId="1" fillId="3" borderId="0" xfId="0" applyFont="1" applyFill="1" applyAlignment="1">
      <alignment horizontal="left" vertical="top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shrinkToFit="1"/>
    </xf>
    <xf numFmtId="167" fontId="1" fillId="4" borderId="19" xfId="0" applyNumberFormat="1" applyFont="1" applyFill="1" applyBorder="1" applyAlignment="1">
      <alignment horizontal="center" vertical="center" wrapText="1"/>
    </xf>
    <xf numFmtId="0" fontId="1" fillId="9" borderId="19" xfId="0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shrinkToFit="1"/>
    </xf>
    <xf numFmtId="1" fontId="1" fillId="4" borderId="1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3" fillId="0" borderId="14" xfId="0" applyFont="1" applyBorder="1" applyAlignment="1">
      <alignment horizontal="center" vertical="center"/>
    </xf>
    <xf numFmtId="1" fontId="3" fillId="0" borderId="17" xfId="0" applyNumberFormat="1" applyFont="1" applyBorder="1" applyAlignment="1">
      <alignment horizontal="center" vertical="center" shrinkToFit="1"/>
    </xf>
    <xf numFmtId="1" fontId="3" fillId="7" borderId="0" xfId="0" applyNumberFormat="1" applyFont="1" applyFill="1" applyAlignment="1">
      <alignment horizontal="left" indent="1" shrinkToFit="1"/>
    </xf>
    <xf numFmtId="1" fontId="3" fillId="7" borderId="0" xfId="0" applyNumberFormat="1" applyFont="1" applyFill="1" applyAlignment="1">
      <alignment horizontal="center" vertical="center" shrinkToFit="1"/>
    </xf>
    <xf numFmtId="0" fontId="3" fillId="3" borderId="0" xfId="0" applyFont="1" applyFill="1" applyAlignment="1">
      <alignment horizontal="left" vertical="top" wrapText="1"/>
    </xf>
    <xf numFmtId="0" fontId="3" fillId="5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1" fontId="3" fillId="0" borderId="16" xfId="0" applyNumberFormat="1" applyFont="1" applyBorder="1" applyAlignment="1">
      <alignment horizontal="center" vertical="center" shrinkToFit="1"/>
    </xf>
    <xf numFmtId="167" fontId="3" fillId="0" borderId="16" xfId="0" applyNumberFormat="1" applyFont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1" fontId="3" fillId="0" borderId="14" xfId="0" applyNumberFormat="1" applyFont="1" applyBorder="1" applyAlignment="1">
      <alignment horizontal="center" vertical="center" shrinkToFit="1"/>
    </xf>
    <xf numFmtId="0" fontId="3" fillId="0" borderId="14" xfId="0" quotePrefix="1" applyFont="1" applyBorder="1" applyAlignment="1">
      <alignment horizontal="center" vertical="center" wrapText="1"/>
    </xf>
    <xf numFmtId="0" fontId="3" fillId="0" borderId="15" xfId="0" quotePrefix="1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166" fontId="3" fillId="0" borderId="14" xfId="0" applyNumberFormat="1" applyFont="1" applyBorder="1" applyAlignment="1">
      <alignment horizontal="center" vertical="center" shrinkToFit="1"/>
    </xf>
    <xf numFmtId="165" fontId="3" fillId="0" borderId="17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  <xf numFmtId="167" fontId="2" fillId="0" borderId="0" xfId="0" applyNumberFormat="1" applyFont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19" fillId="7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 indent="1"/>
    </xf>
    <xf numFmtId="166" fontId="22" fillId="8" borderId="22" xfId="0" applyNumberFormat="1" applyFont="1" applyFill="1" applyBorder="1" applyAlignment="1">
      <alignment horizontal="center" vertical="center" shrinkToFit="1"/>
    </xf>
    <xf numFmtId="165" fontId="21" fillId="8" borderId="23" xfId="0" applyNumberFormat="1" applyFont="1" applyFill="1" applyBorder="1" applyAlignment="1">
      <alignment horizontal="center" vertical="center" shrinkToFit="1"/>
    </xf>
    <xf numFmtId="166" fontId="3" fillId="0" borderId="9" xfId="0" applyNumberFormat="1" applyFont="1" applyBorder="1" applyAlignment="1">
      <alignment horizontal="center" vertical="center" shrinkToFit="1"/>
    </xf>
    <xf numFmtId="165" fontId="3" fillId="0" borderId="10" xfId="0" applyNumberFormat="1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9" borderId="12" xfId="0" applyFont="1" applyFill="1" applyBorder="1" applyAlignment="1">
      <alignment horizontal="center" vertical="center" wrapText="1"/>
    </xf>
    <xf numFmtId="1" fontId="2" fillId="7" borderId="25" xfId="0" applyNumberFormat="1" applyFont="1" applyFill="1" applyBorder="1" applyAlignment="1">
      <alignment horizontal="left" indent="1" shrinkToFi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7" borderId="25" xfId="0" applyFont="1" applyFill="1" applyBorder="1" applyAlignment="1">
      <alignment horizontal="left" wrapText="1"/>
    </xf>
    <xf numFmtId="0" fontId="8" fillId="0" borderId="27" xfId="0" applyFont="1" applyBorder="1" applyAlignment="1">
      <alignment horizontal="center" vertical="center"/>
    </xf>
    <xf numFmtId="1" fontId="2" fillId="0" borderId="24" xfId="0" applyNumberFormat="1" applyFont="1" applyBorder="1" applyAlignment="1">
      <alignment horizontal="center" vertical="center" shrinkToFit="1"/>
    </xf>
    <xf numFmtId="1" fontId="2" fillId="7" borderId="25" xfId="0" applyNumberFormat="1" applyFont="1" applyFill="1" applyBorder="1" applyAlignment="1">
      <alignment horizontal="center" vertical="center" shrinkToFit="1"/>
    </xf>
    <xf numFmtId="0" fontId="2" fillId="3" borderId="25" xfId="0" applyFont="1" applyFill="1" applyBorder="1" applyAlignment="1">
      <alignment horizontal="left" vertical="top" wrapText="1"/>
    </xf>
    <xf numFmtId="0" fontId="2" fillId="5" borderId="27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9" borderId="28" xfId="0" applyFont="1" applyFill="1" applyBorder="1" applyAlignment="1">
      <alignment horizontal="center" vertical="center" wrapText="1"/>
    </xf>
    <xf numFmtId="1" fontId="2" fillId="0" borderId="29" xfId="0" applyNumberFormat="1" applyFont="1" applyBorder="1" applyAlignment="1">
      <alignment horizontal="center" vertical="center" shrinkToFit="1"/>
    </xf>
    <xf numFmtId="167" fontId="2" fillId="0" borderId="29" xfId="0" applyNumberFormat="1" applyFont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1" fontId="2" fillId="0" borderId="27" xfId="0" applyNumberFormat="1" applyFont="1" applyBorder="1" applyAlignment="1">
      <alignment horizontal="center" vertical="center" shrinkToFit="1"/>
    </xf>
    <xf numFmtId="0" fontId="2" fillId="0" borderId="27" xfId="0" quotePrefix="1" applyFont="1" applyBorder="1" applyAlignment="1">
      <alignment horizontal="center" vertical="center" wrapText="1"/>
    </xf>
    <xf numFmtId="0" fontId="2" fillId="0" borderId="28" xfId="0" quotePrefix="1" applyFont="1" applyBorder="1" applyAlignment="1">
      <alignment horizontal="center" vertical="center" wrapText="1"/>
    </xf>
    <xf numFmtId="0" fontId="2" fillId="0" borderId="30" xfId="0" quotePrefix="1" applyFont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center" vertical="center" wrapText="1"/>
    </xf>
    <xf numFmtId="0" fontId="2" fillId="0" borderId="32" xfId="0" quotePrefix="1" applyFont="1" applyBorder="1" applyAlignment="1">
      <alignment horizontal="center" vertical="center" wrapText="1"/>
    </xf>
    <xf numFmtId="0" fontId="2" fillId="0" borderId="33" xfId="0" quotePrefix="1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3" fillId="0" borderId="32" xfId="0" quotePrefix="1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0" fillId="4" borderId="35" xfId="0" applyFont="1" applyFill="1" applyBorder="1" applyAlignment="1">
      <alignment horizontal="center" vertical="center"/>
    </xf>
    <xf numFmtId="1" fontId="10" fillId="7" borderId="36" xfId="0" applyNumberFormat="1" applyFont="1" applyFill="1" applyBorder="1" applyAlignment="1">
      <alignment horizontal="left" indent="1" shrinkToFit="1"/>
    </xf>
    <xf numFmtId="0" fontId="23" fillId="4" borderId="37" xfId="0" applyFont="1" applyFill="1" applyBorder="1" applyAlignment="1">
      <alignment horizontal="left" vertical="center" wrapText="1"/>
    </xf>
    <xf numFmtId="0" fontId="10" fillId="7" borderId="36" xfId="0" applyFont="1" applyFill="1" applyBorder="1" applyAlignment="1">
      <alignment horizontal="left" wrapText="1"/>
    </xf>
    <xf numFmtId="1" fontId="10" fillId="7" borderId="36" xfId="0" applyNumberFormat="1" applyFont="1" applyFill="1" applyBorder="1" applyAlignment="1">
      <alignment horizontal="center" vertical="center" shrinkToFit="1"/>
    </xf>
    <xf numFmtId="0" fontId="10" fillId="3" borderId="36" xfId="0" applyFont="1" applyFill="1" applyBorder="1" applyAlignment="1">
      <alignment horizontal="left" vertical="top" wrapText="1"/>
    </xf>
    <xf numFmtId="0" fontId="10" fillId="9" borderId="39" xfId="0" applyFont="1" applyFill="1" applyBorder="1" applyAlignment="1">
      <alignment horizontal="center" vertical="center" wrapText="1"/>
    </xf>
    <xf numFmtId="0" fontId="10" fillId="9" borderId="40" xfId="0" applyFont="1" applyFill="1" applyBorder="1" applyAlignment="1">
      <alignment horizontal="center" vertical="center" wrapText="1"/>
    </xf>
    <xf numFmtId="1" fontId="10" fillId="4" borderId="35" xfId="0" applyNumberFormat="1" applyFont="1" applyFill="1" applyBorder="1" applyAlignment="1">
      <alignment horizontal="center" vertical="center"/>
    </xf>
    <xf numFmtId="1" fontId="2" fillId="0" borderId="41" xfId="0" applyNumberFormat="1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/>
    </xf>
    <xf numFmtId="166" fontId="5" fillId="0" borderId="43" xfId="0" applyNumberFormat="1" applyFont="1" applyBorder="1" applyAlignment="1">
      <alignment horizontal="center" vertical="center" shrinkToFit="1"/>
    </xf>
    <xf numFmtId="165" fontId="5" fillId="0" borderId="41" xfId="0" applyNumberFormat="1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wrapText="1"/>
    </xf>
    <xf numFmtId="0" fontId="2" fillId="9" borderId="25" xfId="0" applyFont="1" applyFill="1" applyBorder="1" applyAlignment="1">
      <alignment horizontal="center" vertical="center" wrapText="1"/>
    </xf>
    <xf numFmtId="1" fontId="2" fillId="0" borderId="44" xfId="0" applyNumberFormat="1" applyFont="1" applyBorder="1" applyAlignment="1">
      <alignment horizontal="center" vertical="center" shrinkToFit="1"/>
    </xf>
    <xf numFmtId="167" fontId="2" fillId="0" borderId="44" xfId="0" applyNumberFormat="1" applyFont="1" applyBorder="1" applyAlignment="1">
      <alignment horizontal="center" vertical="center" wrapText="1"/>
    </xf>
    <xf numFmtId="0" fontId="2" fillId="9" borderId="44" xfId="0" applyFont="1" applyFill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1" fontId="2" fillId="0" borderId="25" xfId="0" applyNumberFormat="1" applyFont="1" applyBorder="1" applyAlignment="1">
      <alignment horizontal="center"/>
    </xf>
    <xf numFmtId="0" fontId="2" fillId="0" borderId="43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/>
    </xf>
    <xf numFmtId="0" fontId="2" fillId="0" borderId="31" xfId="0" quotePrefix="1" applyFont="1" applyBorder="1" applyAlignment="1">
      <alignment horizontal="center" vertical="center" wrapText="1"/>
    </xf>
    <xf numFmtId="0" fontId="10" fillId="4" borderId="46" xfId="0" applyFont="1" applyFill="1" applyBorder="1" applyAlignment="1">
      <alignment horizontal="center" vertical="center"/>
    </xf>
    <xf numFmtId="0" fontId="23" fillId="4" borderId="47" xfId="0" applyFont="1" applyFill="1" applyBorder="1" applyAlignment="1">
      <alignment horizontal="left" vertical="center" wrapText="1"/>
    </xf>
    <xf numFmtId="0" fontId="10" fillId="4" borderId="46" xfId="0" applyFont="1" applyFill="1" applyBorder="1" applyAlignment="1">
      <alignment horizontal="center" vertical="center" wrapText="1"/>
    </xf>
    <xf numFmtId="0" fontId="10" fillId="4" borderId="48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center" vertical="center"/>
    </xf>
    <xf numFmtId="0" fontId="10" fillId="9" borderId="36" xfId="0" applyFont="1" applyFill="1" applyBorder="1" applyAlignment="1">
      <alignment horizontal="center" vertical="center" wrapText="1"/>
    </xf>
    <xf numFmtId="1" fontId="10" fillId="4" borderId="48" xfId="0" applyNumberFormat="1" applyFont="1" applyFill="1" applyBorder="1" applyAlignment="1">
      <alignment horizontal="center" vertical="center" shrinkToFit="1"/>
    </xf>
    <xf numFmtId="1" fontId="10" fillId="4" borderId="46" xfId="0" applyNumberFormat="1" applyFont="1" applyFill="1" applyBorder="1" applyAlignment="1">
      <alignment horizontal="center" vertical="center" shrinkToFit="1"/>
    </xf>
    <xf numFmtId="1" fontId="10" fillId="4" borderId="36" xfId="0" applyNumberFormat="1" applyFont="1" applyFill="1" applyBorder="1" applyAlignment="1">
      <alignment horizontal="center" vertical="center" shrinkToFit="1"/>
    </xf>
    <xf numFmtId="1" fontId="10" fillId="4" borderId="49" xfId="0" applyNumberFormat="1" applyFont="1" applyFill="1" applyBorder="1" applyAlignment="1">
      <alignment horizontal="center" vertical="center" shrinkToFit="1"/>
    </xf>
    <xf numFmtId="0" fontId="10" fillId="4" borderId="38" xfId="0" applyFont="1" applyFill="1" applyBorder="1" applyAlignment="1">
      <alignment horizontal="center" vertical="center" wrapText="1"/>
    </xf>
    <xf numFmtId="0" fontId="10" fillId="9" borderId="21" xfId="0" applyFont="1" applyFill="1" applyBorder="1" applyAlignment="1">
      <alignment horizontal="center" vertical="center" wrapText="1"/>
    </xf>
    <xf numFmtId="1" fontId="13" fillId="8" borderId="0" xfId="0" applyNumberFormat="1" applyFont="1" applyFill="1" applyAlignment="1">
      <alignment horizontal="center" vertical="center" wrapText="1"/>
    </xf>
    <xf numFmtId="1" fontId="10" fillId="4" borderId="38" xfId="0" applyNumberFormat="1" applyFont="1" applyFill="1" applyBorder="1" applyAlignment="1">
      <alignment horizontal="center" vertical="center"/>
    </xf>
    <xf numFmtId="1" fontId="10" fillId="4" borderId="50" xfId="0" applyNumberFormat="1" applyFont="1" applyFill="1" applyBorder="1" applyAlignment="1">
      <alignment horizontal="center" vertical="center"/>
    </xf>
    <xf numFmtId="1" fontId="10" fillId="4" borderId="39" xfId="0" applyNumberFormat="1" applyFont="1" applyFill="1" applyBorder="1" applyAlignment="1">
      <alignment horizontal="center" vertical="center"/>
    </xf>
    <xf numFmtId="166" fontId="3" fillId="0" borderId="27" xfId="0" applyNumberFormat="1" applyFont="1" applyBorder="1" applyAlignment="1">
      <alignment horizontal="center" vertical="center" shrinkToFit="1"/>
    </xf>
    <xf numFmtId="165" fontId="3" fillId="0" borderId="24" xfId="0" applyNumberFormat="1" applyFont="1" applyBorder="1" applyAlignment="1">
      <alignment horizontal="center" vertical="center" shrinkToFit="1"/>
    </xf>
    <xf numFmtId="166" fontId="5" fillId="0" borderId="11" xfId="0" applyNumberFormat="1" applyFont="1" applyBorder="1" applyAlignment="1">
      <alignment horizontal="center" vertical="center" shrinkToFit="1"/>
    </xf>
    <xf numFmtId="165" fontId="5" fillId="0" borderId="13" xfId="0" applyNumberFormat="1" applyFont="1" applyBorder="1" applyAlignment="1">
      <alignment horizontal="center" vertical="center" shrinkToFit="1"/>
    </xf>
    <xf numFmtId="0" fontId="2" fillId="0" borderId="25" xfId="0" quotePrefix="1" applyFont="1" applyBorder="1" applyAlignment="1">
      <alignment horizontal="center" vertical="center" wrapText="1"/>
    </xf>
    <xf numFmtId="0" fontId="2" fillId="0" borderId="12" xfId="0" quotePrefix="1" applyFont="1" applyBorder="1" applyAlignment="1">
      <alignment horizontal="center" vertical="center" wrapText="1"/>
    </xf>
    <xf numFmtId="164" fontId="23" fillId="0" borderId="8" xfId="0" applyNumberFormat="1" applyFont="1" applyBorder="1" applyAlignment="1">
      <alignment vertical="center" shrinkToFit="1"/>
    </xf>
    <xf numFmtId="0" fontId="10" fillId="0" borderId="11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7" borderId="9" xfId="0" applyFont="1" applyFill="1" applyBorder="1" applyAlignment="1">
      <alignment horizontal="center" vertical="top" wrapText="1"/>
    </xf>
    <xf numFmtId="0" fontId="10" fillId="7" borderId="0" xfId="0" applyFont="1" applyFill="1" applyAlignment="1">
      <alignment horizontal="left" vertical="top" wrapText="1"/>
    </xf>
    <xf numFmtId="1" fontId="19" fillId="0" borderId="41" xfId="0" applyNumberFormat="1" applyFont="1" applyBorder="1" applyAlignment="1">
      <alignment horizontal="center" vertical="center" shrinkToFit="1"/>
    </xf>
    <xf numFmtId="1" fontId="19" fillId="0" borderId="10" xfId="0" applyNumberFormat="1" applyFont="1" applyBorder="1" applyAlignment="1">
      <alignment horizontal="center" vertical="center" shrinkToFit="1"/>
    </xf>
    <xf numFmtId="1" fontId="19" fillId="0" borderId="13" xfId="0" applyNumberFormat="1" applyFont="1" applyBorder="1" applyAlignment="1">
      <alignment horizontal="center" vertical="center" shrinkToFit="1"/>
    </xf>
    <xf numFmtId="0" fontId="19" fillId="0" borderId="14" xfId="0" applyFont="1" applyBorder="1" applyAlignment="1">
      <alignment horizontal="center" vertical="center"/>
    </xf>
    <xf numFmtId="1" fontId="19" fillId="0" borderId="17" xfId="0" applyNumberFormat="1" applyFont="1" applyBorder="1" applyAlignment="1">
      <alignment horizontal="center" vertical="center" shrinkToFit="1"/>
    </xf>
    <xf numFmtId="0" fontId="19" fillId="0" borderId="9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1" fontId="19" fillId="0" borderId="24" xfId="0" applyNumberFormat="1" applyFont="1" applyBorder="1" applyAlignment="1">
      <alignment horizontal="center" vertical="center" shrinkToFit="1"/>
    </xf>
    <xf numFmtId="0" fontId="19" fillId="0" borderId="6" xfId="0" applyFont="1" applyBorder="1" applyAlignment="1">
      <alignment horizontal="center" vertical="center"/>
    </xf>
    <xf numFmtId="1" fontId="19" fillId="0" borderId="8" xfId="0" applyNumberFormat="1" applyFont="1" applyBorder="1" applyAlignment="1">
      <alignment horizontal="center" vertical="center" shrinkToFit="1"/>
    </xf>
    <xf numFmtId="0" fontId="20" fillId="8" borderId="22" xfId="0" applyFont="1" applyFill="1" applyBorder="1" applyAlignment="1">
      <alignment horizontal="center" vertical="center" wrapText="1"/>
    </xf>
    <xf numFmtId="1" fontId="20" fillId="8" borderId="23" xfId="0" applyNumberFormat="1" applyFont="1" applyFill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0" fillId="8" borderId="23" xfId="0" applyFont="1" applyFill="1" applyBorder="1" applyAlignment="1">
      <alignment horizontal="center" vertical="center" wrapText="1"/>
    </xf>
    <xf numFmtId="0" fontId="25" fillId="4" borderId="6" xfId="0" applyFont="1" applyFill="1" applyBorder="1" applyAlignment="1">
      <alignment horizontal="center" vertical="top" wrapText="1"/>
    </xf>
    <xf numFmtId="0" fontId="26" fillId="4" borderId="11" xfId="0" applyFont="1" applyFill="1" applyBorder="1" applyAlignment="1">
      <alignment horizontal="center" vertical="top" wrapText="1"/>
    </xf>
    <xf numFmtId="0" fontId="28" fillId="7" borderId="0" xfId="0" applyFont="1" applyFill="1" applyAlignment="1">
      <alignment horizontal="center" vertical="top" wrapText="1"/>
    </xf>
    <xf numFmtId="167" fontId="26" fillId="4" borderId="25" xfId="0" applyNumberFormat="1" applyFont="1" applyFill="1" applyBorder="1" applyAlignment="1">
      <alignment horizontal="center" vertical="center" wrapText="1"/>
    </xf>
    <xf numFmtId="167" fontId="26" fillId="4" borderId="41" xfId="0" applyNumberFormat="1" applyFont="1" applyFill="1" applyBorder="1" applyAlignment="1">
      <alignment horizontal="center" vertical="center" wrapText="1"/>
    </xf>
    <xf numFmtId="167" fontId="26" fillId="4" borderId="0" xfId="0" applyNumberFormat="1" applyFont="1" applyFill="1" applyAlignment="1">
      <alignment horizontal="center" vertical="center" wrapText="1"/>
    </xf>
    <xf numFmtId="167" fontId="26" fillId="4" borderId="10" xfId="0" applyNumberFormat="1" applyFont="1" applyFill="1" applyBorder="1" applyAlignment="1">
      <alignment horizontal="center" vertical="center" wrapText="1"/>
    </xf>
    <xf numFmtId="167" fontId="26" fillId="4" borderId="11" xfId="0" applyNumberFormat="1" applyFont="1" applyFill="1" applyBorder="1" applyAlignment="1">
      <alignment horizontal="center" vertical="center" wrapText="1"/>
    </xf>
    <xf numFmtId="167" fontId="26" fillId="4" borderId="13" xfId="0" applyNumberFormat="1" applyFont="1" applyFill="1" applyBorder="1" applyAlignment="1">
      <alignment horizontal="center" vertical="center" wrapText="1"/>
    </xf>
    <xf numFmtId="0" fontId="29" fillId="4" borderId="0" xfId="0" applyFont="1" applyFill="1" applyAlignment="1">
      <alignment horizontal="center" vertical="top" wrapText="1"/>
    </xf>
    <xf numFmtId="167" fontId="26" fillId="4" borderId="14" xfId="0" applyNumberFormat="1" applyFont="1" applyFill="1" applyBorder="1" applyAlignment="1">
      <alignment horizontal="center" vertical="center" wrapText="1"/>
    </xf>
    <xf numFmtId="167" fontId="26" fillId="4" borderId="17" xfId="0" applyNumberFormat="1" applyFont="1" applyFill="1" applyBorder="1" applyAlignment="1">
      <alignment horizontal="center" vertical="center" wrapText="1"/>
    </xf>
    <xf numFmtId="0" fontId="29" fillId="4" borderId="38" xfId="0" applyFont="1" applyFill="1" applyBorder="1" applyAlignment="1">
      <alignment horizontal="center" vertical="center" wrapText="1"/>
    </xf>
    <xf numFmtId="167" fontId="26" fillId="4" borderId="43" xfId="0" applyNumberFormat="1" applyFont="1" applyFill="1" applyBorder="1" applyAlignment="1">
      <alignment horizontal="center" vertical="center" wrapText="1"/>
    </xf>
    <xf numFmtId="167" fontId="26" fillId="4" borderId="9" xfId="0" applyNumberFormat="1" applyFont="1" applyFill="1" applyBorder="1" applyAlignment="1">
      <alignment horizontal="center" vertical="center" wrapText="1"/>
    </xf>
    <xf numFmtId="167" fontId="25" fillId="4" borderId="48" xfId="0" applyNumberFormat="1" applyFont="1" applyFill="1" applyBorder="1" applyAlignment="1">
      <alignment horizontal="center" vertical="center" wrapText="1"/>
    </xf>
    <xf numFmtId="167" fontId="26" fillId="4" borderId="46" xfId="0" applyNumberFormat="1" applyFont="1" applyFill="1" applyBorder="1" applyAlignment="1">
      <alignment horizontal="center" vertical="center" wrapText="1"/>
    </xf>
    <xf numFmtId="167" fontId="26" fillId="4" borderId="27" xfId="0" applyNumberFormat="1" applyFont="1" applyFill="1" applyBorder="1" applyAlignment="1">
      <alignment horizontal="center" vertical="center" wrapText="1"/>
    </xf>
    <xf numFmtId="167" fontId="26" fillId="4" borderId="24" xfId="0" applyNumberFormat="1" applyFont="1" applyFill="1" applyBorder="1" applyAlignment="1">
      <alignment horizontal="center" vertical="center" wrapText="1"/>
    </xf>
    <xf numFmtId="167" fontId="26" fillId="4" borderId="6" xfId="0" applyNumberFormat="1" applyFont="1" applyFill="1" applyBorder="1" applyAlignment="1">
      <alignment horizontal="center" vertical="center" wrapText="1"/>
    </xf>
    <xf numFmtId="167" fontId="26" fillId="4" borderId="8" xfId="0" applyNumberFormat="1" applyFont="1" applyFill="1" applyBorder="1" applyAlignment="1">
      <alignment horizontal="center" vertical="center" wrapText="1"/>
    </xf>
    <xf numFmtId="167" fontId="25" fillId="4" borderId="11" xfId="0" applyNumberFormat="1" applyFont="1" applyFill="1" applyBorder="1" applyAlignment="1">
      <alignment horizontal="center" vertical="center" wrapText="1"/>
    </xf>
    <xf numFmtId="167" fontId="25" fillId="4" borderId="35" xfId="0" applyNumberFormat="1" applyFont="1" applyFill="1" applyBorder="1" applyAlignment="1">
      <alignment horizontal="center" vertical="center" wrapText="1"/>
    </xf>
    <xf numFmtId="167" fontId="25" fillId="4" borderId="15" xfId="0" applyNumberFormat="1" applyFont="1" applyFill="1" applyBorder="1" applyAlignment="1">
      <alignment horizontal="center" vertical="center" wrapText="1"/>
    </xf>
    <xf numFmtId="0" fontId="10" fillId="3" borderId="47" xfId="0" applyFont="1" applyFill="1" applyBorder="1" applyAlignment="1">
      <alignment horizontal="left" vertical="top" wrapText="1"/>
    </xf>
    <xf numFmtId="0" fontId="10" fillId="4" borderId="36" xfId="0" applyFont="1" applyFill="1" applyBorder="1" applyAlignment="1">
      <alignment horizontal="center" vertical="center" wrapText="1"/>
    </xf>
    <xf numFmtId="1" fontId="10" fillId="4" borderId="36" xfId="0" applyNumberFormat="1" applyFont="1" applyFill="1" applyBorder="1" applyAlignment="1">
      <alignment horizontal="center" vertical="center" wrapText="1"/>
    </xf>
    <xf numFmtId="1" fontId="10" fillId="4" borderId="49" xfId="0" applyNumberFormat="1" applyFont="1" applyFill="1" applyBorder="1" applyAlignment="1">
      <alignment horizontal="center" vertical="center" wrapText="1"/>
    </xf>
    <xf numFmtId="0" fontId="10" fillId="10" borderId="0" xfId="0" applyFont="1" applyFill="1" applyAlignment="1">
      <alignment horizontal="left" vertical="top" wrapText="1"/>
    </xf>
    <xf numFmtId="0" fontId="2" fillId="10" borderId="0" xfId="0" applyFont="1" applyFill="1" applyAlignment="1">
      <alignment horizontal="left" vertical="top" wrapText="1"/>
    </xf>
    <xf numFmtId="0" fontId="3" fillId="10" borderId="0" xfId="0" applyFont="1" applyFill="1" applyAlignment="1">
      <alignment horizontal="left" vertical="top" wrapText="1"/>
    </xf>
    <xf numFmtId="0" fontId="10" fillId="10" borderId="4" xfId="0" applyFont="1" applyFill="1" applyBorder="1" applyAlignment="1">
      <alignment horizontal="left" vertical="top" wrapText="1"/>
    </xf>
    <xf numFmtId="0" fontId="29" fillId="4" borderId="39" xfId="0" applyFont="1" applyFill="1" applyBorder="1" applyAlignment="1">
      <alignment horizontal="center" vertical="center" wrapText="1"/>
    </xf>
    <xf numFmtId="1" fontId="10" fillId="4" borderId="4" xfId="0" applyNumberFormat="1" applyFont="1" applyFill="1" applyBorder="1" applyAlignment="1">
      <alignment horizontal="center" vertical="center" shrinkToFit="1"/>
    </xf>
    <xf numFmtId="1" fontId="10" fillId="7" borderId="47" xfId="0" applyNumberFormat="1" applyFont="1" applyFill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wrapText="1"/>
    </xf>
    <xf numFmtId="164" fontId="30" fillId="0" borderId="6" xfId="0" applyNumberFormat="1" applyFont="1" applyBorder="1" applyAlignment="1">
      <alignment horizontal="center" vertical="center" wrapText="1" shrinkToFit="1"/>
    </xf>
    <xf numFmtId="0" fontId="9" fillId="4" borderId="38" xfId="0" applyFont="1" applyFill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166" fontId="9" fillId="4" borderId="48" xfId="0" applyNumberFormat="1" applyFont="1" applyFill="1" applyBorder="1" applyAlignment="1">
      <alignment horizontal="center" vertical="center" shrinkToFit="1"/>
    </xf>
    <xf numFmtId="165" fontId="9" fillId="4" borderId="46" xfId="0" applyNumberFormat="1" applyFont="1" applyFill="1" applyBorder="1" applyAlignment="1">
      <alignment horizontal="center" vertical="center" shrinkToFit="1"/>
    </xf>
    <xf numFmtId="0" fontId="3" fillId="0" borderId="44" xfId="0" applyFont="1" applyBorder="1" applyAlignment="1">
      <alignment horizontal="center" vertical="center" wrapText="1"/>
    </xf>
    <xf numFmtId="0" fontId="3" fillId="0" borderId="25" xfId="0" quotePrefix="1" applyFont="1" applyBorder="1" applyAlignment="1">
      <alignment horizontal="center" vertical="center" wrapText="1"/>
    </xf>
    <xf numFmtId="167" fontId="3" fillId="0" borderId="44" xfId="0" applyNumberFormat="1" applyFont="1" applyBorder="1" applyAlignment="1">
      <alignment horizontal="center" vertical="center" shrinkToFit="1"/>
    </xf>
    <xf numFmtId="0" fontId="3" fillId="9" borderId="25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left" vertical="top" wrapText="1"/>
    </xf>
    <xf numFmtId="1" fontId="3" fillId="0" borderId="25" xfId="0" applyNumberFormat="1" applyFont="1" applyBorder="1" applyAlignment="1">
      <alignment horizontal="center"/>
    </xf>
    <xf numFmtId="1" fontId="3" fillId="0" borderId="41" xfId="0" applyNumberFormat="1" applyFont="1" applyBorder="1" applyAlignment="1">
      <alignment horizontal="center" vertical="center" shrinkToFit="1"/>
    </xf>
    <xf numFmtId="1" fontId="3" fillId="7" borderId="25" xfId="0" applyNumberFormat="1" applyFont="1" applyFill="1" applyBorder="1" applyAlignment="1">
      <alignment horizontal="center" vertical="center" shrinkToFit="1"/>
    </xf>
    <xf numFmtId="1" fontId="3" fillId="0" borderId="43" xfId="0" quotePrefix="1" applyNumberFormat="1" applyFont="1" applyBorder="1" applyAlignment="1">
      <alignment horizontal="center" vertical="center" shrinkToFit="1"/>
    </xf>
    <xf numFmtId="1" fontId="3" fillId="0" borderId="25" xfId="0" applyNumberFormat="1" applyFont="1" applyBorder="1" applyAlignment="1">
      <alignment horizontal="center" vertical="center" shrinkToFit="1"/>
    </xf>
    <xf numFmtId="1" fontId="3" fillId="0" borderId="45" xfId="0" applyNumberFormat="1" applyFont="1" applyBorder="1" applyAlignment="1">
      <alignment horizontal="center" vertical="center" shrinkToFit="1"/>
    </xf>
    <xf numFmtId="1" fontId="3" fillId="0" borderId="2" xfId="0" applyNumberFormat="1" applyFont="1" applyBorder="1" applyAlignment="1">
      <alignment horizontal="center" vertical="center" shrinkToFit="1"/>
    </xf>
    <xf numFmtId="0" fontId="3" fillId="0" borderId="0" xfId="0" quotePrefix="1" applyFont="1" applyAlignment="1">
      <alignment horizontal="center" vertical="center" wrapText="1"/>
    </xf>
    <xf numFmtId="167" fontId="3" fillId="0" borderId="2" xfId="0" applyNumberFormat="1" applyFont="1" applyBorder="1" applyAlignment="1">
      <alignment horizontal="center" vertical="center" wrapText="1"/>
    </xf>
    <xf numFmtId="0" fontId="3" fillId="9" borderId="0" xfId="0" applyFont="1" applyFill="1" applyAlignment="1">
      <alignment horizontal="center" vertical="center" wrapText="1"/>
    </xf>
    <xf numFmtId="1" fontId="3" fillId="0" borderId="0" xfId="0" applyNumberFormat="1" applyFont="1" applyAlignment="1">
      <alignment horizontal="center"/>
    </xf>
    <xf numFmtId="1" fontId="3" fillId="0" borderId="10" xfId="0" applyNumberFormat="1" applyFont="1" applyBorder="1" applyAlignment="1">
      <alignment horizontal="center" vertical="center" shrinkToFit="1"/>
    </xf>
    <xf numFmtId="1" fontId="3" fillId="0" borderId="9" xfId="0" applyNumberFormat="1" applyFont="1" applyBorder="1" applyAlignment="1">
      <alignment horizontal="center" vertical="center" shrinkToFit="1"/>
    </xf>
    <xf numFmtId="1" fontId="3" fillId="0" borderId="0" xfId="0" applyNumberFormat="1" applyFont="1" applyAlignment="1">
      <alignment horizontal="center" vertical="center" shrinkToFit="1"/>
    </xf>
    <xf numFmtId="1" fontId="3" fillId="0" borderId="31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1" fontId="3" fillId="0" borderId="9" xfId="0" quotePrefix="1" applyNumberFormat="1" applyFont="1" applyBorder="1" applyAlignment="1">
      <alignment horizontal="center" vertical="center" shrinkToFit="1"/>
    </xf>
    <xf numFmtId="1" fontId="3" fillId="0" borderId="0" xfId="0" quotePrefix="1" applyNumberFormat="1" applyFont="1" applyAlignment="1">
      <alignment horizontal="center" vertical="center" shrinkToFit="1"/>
    </xf>
    <xf numFmtId="1" fontId="3" fillId="0" borderId="31" xfId="0" quotePrefix="1" applyNumberFormat="1" applyFont="1" applyBorder="1" applyAlignment="1">
      <alignment horizontal="center" vertical="center" shrinkToFit="1"/>
    </xf>
    <xf numFmtId="167" fontId="3" fillId="0" borderId="2" xfId="0" applyNumberFormat="1" applyFont="1" applyBorder="1" applyAlignment="1">
      <alignment horizontal="center" vertical="center" shrinkToFit="1"/>
    </xf>
    <xf numFmtId="0" fontId="3" fillId="0" borderId="9" xfId="0" quotePrefix="1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31" xfId="0" quotePrefix="1" applyFont="1" applyBorder="1" applyAlignment="1">
      <alignment horizontal="center" vertical="center" wrapText="1"/>
    </xf>
    <xf numFmtId="1" fontId="3" fillId="0" borderId="19" xfId="0" applyNumberFormat="1" applyFont="1" applyBorder="1" applyAlignment="1">
      <alignment horizontal="center" vertical="center" shrinkToFit="1"/>
    </xf>
    <xf numFmtId="0" fontId="3" fillId="0" borderId="12" xfId="0" quotePrefix="1" applyFont="1" applyBorder="1" applyAlignment="1">
      <alignment horizontal="center" vertical="center" wrapText="1"/>
    </xf>
    <xf numFmtId="167" fontId="3" fillId="0" borderId="19" xfId="0" applyNumberFormat="1" applyFont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1" fontId="3" fillId="0" borderId="12" xfId="0" applyNumberFormat="1" applyFont="1" applyBorder="1" applyAlignment="1">
      <alignment horizontal="center"/>
    </xf>
    <xf numFmtId="1" fontId="3" fillId="0" borderId="13" xfId="0" applyNumberFormat="1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166" fontId="3" fillId="0" borderId="6" xfId="0" applyNumberFormat="1" applyFont="1" applyBorder="1" applyAlignment="1">
      <alignment horizontal="center" vertical="center" shrinkToFit="1"/>
    </xf>
    <xf numFmtId="165" fontId="3" fillId="0" borderId="8" xfId="0" applyNumberFormat="1" applyFont="1" applyBorder="1" applyAlignment="1">
      <alignment horizontal="center" vertical="center" shrinkToFit="1"/>
    </xf>
    <xf numFmtId="166" fontId="1" fillId="4" borderId="11" xfId="0" applyNumberFormat="1" applyFont="1" applyFill="1" applyBorder="1" applyAlignment="1">
      <alignment horizontal="center" vertical="center" shrinkToFit="1"/>
    </xf>
    <xf numFmtId="165" fontId="1" fillId="4" borderId="13" xfId="0" applyNumberFormat="1" applyFont="1" applyFill="1" applyBorder="1" applyAlignment="1">
      <alignment horizontal="center" vertical="center" shrinkToFit="1"/>
    </xf>
    <xf numFmtId="166" fontId="1" fillId="4" borderId="35" xfId="0" applyNumberFormat="1" applyFont="1" applyFill="1" applyBorder="1" applyAlignment="1">
      <alignment horizontal="center" vertical="center" shrinkToFit="1"/>
    </xf>
    <xf numFmtId="167" fontId="3" fillId="0" borderId="0" xfId="0" quotePrefix="1" applyNumberFormat="1" applyFont="1" applyAlignment="1">
      <alignment horizontal="center" vertical="center" wrapText="1"/>
    </xf>
    <xf numFmtId="0" fontId="10" fillId="11" borderId="5" xfId="0" applyFont="1" applyFill="1" applyBorder="1" applyAlignment="1">
      <alignment horizontal="center" vertical="center" wrapText="1"/>
    </xf>
    <xf numFmtId="166" fontId="9" fillId="4" borderId="11" xfId="0" applyNumberFormat="1" applyFont="1" applyFill="1" applyBorder="1" applyAlignment="1">
      <alignment horizontal="center" vertical="center" shrinkToFit="1"/>
    </xf>
    <xf numFmtId="165" fontId="9" fillId="4" borderId="13" xfId="0" applyNumberFormat="1" applyFont="1" applyFill="1" applyBorder="1" applyAlignment="1">
      <alignment horizontal="center" vertical="center" shrinkToFit="1"/>
    </xf>
    <xf numFmtId="166" fontId="5" fillId="0" borderId="27" xfId="0" applyNumberFormat="1" applyFont="1" applyBorder="1" applyAlignment="1">
      <alignment horizontal="center" vertical="center" shrinkToFit="1"/>
    </xf>
    <xf numFmtId="165" fontId="5" fillId="0" borderId="24" xfId="0" applyNumberFormat="1" applyFont="1" applyBorder="1" applyAlignment="1">
      <alignment horizontal="center" vertical="center" shrinkToFit="1"/>
    </xf>
    <xf numFmtId="166" fontId="9" fillId="4" borderId="35" xfId="0" applyNumberFormat="1" applyFont="1" applyFill="1" applyBorder="1" applyAlignment="1">
      <alignment horizontal="center" vertical="center" shrinkToFit="1"/>
    </xf>
    <xf numFmtId="0" fontId="13" fillId="8" borderId="21" xfId="0" quotePrefix="1" applyFont="1" applyFill="1" applyBorder="1" applyAlignment="1">
      <alignment horizontal="center" vertical="center" wrapText="1"/>
    </xf>
    <xf numFmtId="0" fontId="13" fillId="8" borderId="23" xfId="0" quotePrefix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2" borderId="12" xfId="0" applyFont="1" applyFill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10" fillId="0" borderId="14" xfId="0" applyNumberFormat="1" applyFont="1" applyBorder="1" applyAlignment="1">
      <alignment horizontal="center" vertical="center" wrapText="1" shrinkToFit="1"/>
    </xf>
    <xf numFmtId="164" fontId="10" fillId="0" borderId="17" xfId="0" applyNumberFormat="1" applyFont="1" applyBorder="1" applyAlignment="1">
      <alignment horizontal="center" vertical="center" shrinkToFit="1"/>
    </xf>
    <xf numFmtId="164" fontId="31" fillId="11" borderId="6" xfId="0" applyNumberFormat="1" applyFont="1" applyFill="1" applyBorder="1" applyAlignment="1">
      <alignment horizontal="center" vertical="center" wrapText="1" shrinkToFit="1"/>
    </xf>
    <xf numFmtId="164" fontId="31" fillId="11" borderId="8" xfId="0" applyNumberFormat="1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25" fillId="4" borderId="8" xfId="0" applyFont="1" applyFill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top" wrapText="1"/>
    </xf>
    <xf numFmtId="0" fontId="15" fillId="4" borderId="6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left" vertical="top" wrapText="1"/>
    </xf>
    <xf numFmtId="0" fontId="14" fillId="4" borderId="8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/>
    </xf>
    <xf numFmtId="164" fontId="31" fillId="0" borderId="6" xfId="0" applyNumberFormat="1" applyFont="1" applyBorder="1" applyAlignment="1">
      <alignment horizontal="center" vertical="center" wrapText="1" shrinkToFit="1"/>
    </xf>
    <xf numFmtId="164" fontId="31" fillId="0" borderId="8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66"/>
      <color rgb="FF99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DEB31DE-9476-46F6-8042-A7B4474D4089}"/>
            </a:ext>
          </a:extLst>
        </xdr:cNvPr>
        <xdr:cNvSpPr txBox="1"/>
      </xdr:nvSpPr>
      <xdr:spPr>
        <a:xfrm>
          <a:off x="104775" y="47626"/>
          <a:ext cx="933450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1A426F2-28F8-4DD4-AF30-A317503D081C}"/>
            </a:ext>
          </a:extLst>
        </xdr:cNvPr>
        <xdr:cNvSpPr txBox="1"/>
      </xdr:nvSpPr>
      <xdr:spPr>
        <a:xfrm>
          <a:off x="104775" y="47626"/>
          <a:ext cx="933450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6438B45-3EEE-43D2-AF34-F8DEDF619952}"/>
            </a:ext>
          </a:extLst>
        </xdr:cNvPr>
        <xdr:cNvSpPr txBox="1"/>
      </xdr:nvSpPr>
      <xdr:spPr>
        <a:xfrm>
          <a:off x="104775" y="47626"/>
          <a:ext cx="933450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40043F9-B585-4EC7-AAA3-AC07490BA2AA}"/>
            </a:ext>
          </a:extLst>
        </xdr:cNvPr>
        <xdr:cNvSpPr txBox="1"/>
      </xdr:nvSpPr>
      <xdr:spPr>
        <a:xfrm>
          <a:off x="104775" y="47626"/>
          <a:ext cx="933450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E6DD2D5-5B2F-4693-A362-A061A38E67EB}"/>
            </a:ext>
          </a:extLst>
        </xdr:cNvPr>
        <xdr:cNvSpPr txBox="1"/>
      </xdr:nvSpPr>
      <xdr:spPr>
        <a:xfrm>
          <a:off x="104775" y="47626"/>
          <a:ext cx="933450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85724</xdr:rowOff>
    </xdr:from>
    <xdr:to>
      <xdr:col>4</xdr:col>
      <xdr:colOff>66675</xdr:colOff>
      <xdr:row>8</xdr:row>
      <xdr:rowOff>95249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D7805CA-43DE-4110-8EED-C251E993C0C3}"/>
            </a:ext>
          </a:extLst>
        </xdr:cNvPr>
        <xdr:cNvSpPr txBox="1"/>
      </xdr:nvSpPr>
      <xdr:spPr>
        <a:xfrm>
          <a:off x="123825" y="85724"/>
          <a:ext cx="9334500" cy="1533525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1. </a:t>
          </a: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kumimoji="0" lang="en-GB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2. </a:t>
          </a: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J - Joint - No. of Joint members within that Province (note some Members are Joint with more than 1 Circle)</a:t>
          </a:r>
          <a:endParaRPr kumimoji="0" lang="en-GB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3. </a:t>
          </a: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kumimoji="0" lang="en-GB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4. </a:t>
          </a: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kumimoji="0" lang="en-GB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   </a:t>
          </a:r>
          <a:r>
            <a:rPr kumimoji="0" lang="en-GB" sz="1100" b="1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kumimoji="0" lang="en-GB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</a:t>
          </a:r>
          <a:endParaRPr kumimoji="0" lang="en-GB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8EB92-33D8-4D04-BC9C-785C94F0C4B4}">
  <dimension ref="A1:AH5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D5" sqref="D5"/>
    </sheetView>
  </sheetViews>
  <sheetFormatPr defaultColWidth="9.33203125"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6" width="9.5" style="1" bestFit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175" customWidth="1"/>
    <col min="14" max="14" width="15.83203125" style="175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x14ac:dyDescent="0.2">
      <c r="A1" s="34"/>
      <c r="B1" s="34"/>
      <c r="C1" s="34"/>
      <c r="D1" s="34"/>
      <c r="E1" s="34"/>
      <c r="F1" s="34"/>
      <c r="G1" s="34"/>
      <c r="H1" s="34"/>
      <c r="I1" s="34"/>
      <c r="J1" s="34"/>
      <c r="K1" s="35"/>
      <c r="L1" s="35"/>
      <c r="M1" s="176"/>
      <c r="N1" s="176"/>
      <c r="O1" s="34"/>
      <c r="P1" s="35"/>
      <c r="Q1" s="35"/>
      <c r="R1" s="35"/>
      <c r="S1" s="35"/>
      <c r="T1" s="35"/>
      <c r="U1" s="35"/>
      <c r="V1" s="35"/>
      <c r="W1" s="35"/>
      <c r="X1" s="35"/>
      <c r="Y1" s="383"/>
      <c r="Z1" s="383"/>
      <c r="AA1" s="383"/>
      <c r="AB1" s="383"/>
      <c r="AC1" s="383"/>
      <c r="AD1" s="383"/>
      <c r="AE1" s="383"/>
      <c r="AF1" s="383"/>
    </row>
    <row r="2" spans="1:34" s="6" customFormat="1" ht="37.5" customHeight="1" x14ac:dyDescent="0.2">
      <c r="A2" s="323" t="s">
        <v>80</v>
      </c>
      <c r="B2" s="263"/>
      <c r="C2" s="30"/>
      <c r="D2" s="384" t="s">
        <v>58</v>
      </c>
      <c r="E2" s="386" t="s">
        <v>74</v>
      </c>
      <c r="F2" s="387"/>
      <c r="G2" s="31"/>
      <c r="H2" s="388" t="s">
        <v>90</v>
      </c>
      <c r="I2" s="389"/>
      <c r="J2" s="30"/>
      <c r="K2" s="390" t="s">
        <v>34</v>
      </c>
      <c r="L2" s="391"/>
      <c r="M2" s="287" t="s">
        <v>66</v>
      </c>
      <c r="N2" s="392" t="s">
        <v>67</v>
      </c>
      <c r="O2" s="32"/>
      <c r="P2" s="394" t="s">
        <v>64</v>
      </c>
      <c r="Q2" s="395"/>
      <c r="R2" s="395"/>
      <c r="S2" s="395"/>
      <c r="T2" s="395"/>
      <c r="U2" s="395"/>
      <c r="V2" s="395"/>
      <c r="W2" s="395"/>
      <c r="X2" s="396"/>
      <c r="Y2" s="32"/>
      <c r="Z2" s="397" t="s">
        <v>57</v>
      </c>
      <c r="AA2" s="398"/>
      <c r="AB2" s="399"/>
      <c r="AC2" s="399"/>
      <c r="AD2" s="399"/>
      <c r="AE2" s="399"/>
      <c r="AF2" s="30"/>
    </row>
    <row r="3" spans="1:34" s="6" customFormat="1" ht="38.25" x14ac:dyDescent="0.2">
      <c r="A3" s="264" t="s">
        <v>19</v>
      </c>
      <c r="B3" s="265" t="s">
        <v>42</v>
      </c>
      <c r="C3" s="16"/>
      <c r="D3" s="385"/>
      <c r="E3" s="322" t="s">
        <v>81</v>
      </c>
      <c r="F3" s="374" t="s">
        <v>89</v>
      </c>
      <c r="G3" s="15"/>
      <c r="H3" s="33" t="s">
        <v>20</v>
      </c>
      <c r="I3" s="90" t="s">
        <v>42</v>
      </c>
      <c r="J3" s="17"/>
      <c r="K3" s="120" t="s">
        <v>35</v>
      </c>
      <c r="L3" s="121" t="s">
        <v>18</v>
      </c>
      <c r="M3" s="288" t="s">
        <v>68</v>
      </c>
      <c r="N3" s="393"/>
      <c r="O3" s="28"/>
      <c r="P3" s="42" t="s">
        <v>21</v>
      </c>
      <c r="Q3" s="43" t="s">
        <v>22</v>
      </c>
      <c r="R3" s="115" t="s">
        <v>23</v>
      </c>
      <c r="S3" s="44" t="s">
        <v>24</v>
      </c>
      <c r="T3" s="43" t="s">
        <v>25</v>
      </c>
      <c r="U3" s="44" t="s">
        <v>26</v>
      </c>
      <c r="V3" s="43" t="s">
        <v>27</v>
      </c>
      <c r="W3" s="116" t="s">
        <v>28</v>
      </c>
      <c r="X3" s="45" t="s">
        <v>29</v>
      </c>
      <c r="Y3" s="28"/>
      <c r="Z3" s="5" t="s">
        <v>52</v>
      </c>
      <c r="AA3" s="5" t="s">
        <v>44</v>
      </c>
      <c r="AB3" s="17"/>
      <c r="AC3" s="5" t="s">
        <v>53</v>
      </c>
      <c r="AD3" s="5" t="s">
        <v>43</v>
      </c>
      <c r="AE3" s="5" t="s">
        <v>54</v>
      </c>
      <c r="AF3" s="17"/>
    </row>
    <row r="4" spans="1:34" s="6" customFormat="1" ht="13.5" thickBot="1" x14ac:dyDescent="0.25">
      <c r="A4" s="266"/>
      <c r="B4" s="267"/>
      <c r="C4" s="16"/>
      <c r="D4" s="15"/>
      <c r="E4" s="16"/>
      <c r="F4" s="15"/>
      <c r="G4" s="15"/>
      <c r="H4" s="17"/>
      <c r="I4" s="17"/>
      <c r="J4" s="17"/>
      <c r="K4" s="18"/>
      <c r="L4" s="19"/>
      <c r="M4" s="289"/>
      <c r="N4" s="289"/>
      <c r="O4" s="316"/>
      <c r="P4" s="24"/>
      <c r="Q4" s="20"/>
      <c r="R4" s="20"/>
      <c r="S4" s="23"/>
      <c r="T4" s="20"/>
      <c r="U4" s="23"/>
      <c r="V4" s="20"/>
      <c r="W4" s="23"/>
      <c r="X4" s="25"/>
      <c r="Y4" s="28"/>
      <c r="Z4" s="15"/>
      <c r="AA4" s="15"/>
      <c r="AB4" s="17"/>
      <c r="AC4" s="16"/>
      <c r="AD4" s="16"/>
      <c r="AE4" s="16"/>
      <c r="AF4" s="17"/>
    </row>
    <row r="5" spans="1:34" ht="21.75" customHeight="1" x14ac:dyDescent="0.2">
      <c r="A5" s="227">
        <v>159</v>
      </c>
      <c r="B5" s="224">
        <v>28</v>
      </c>
      <c r="C5" s="189"/>
      <c r="D5" s="225" t="s">
        <v>1</v>
      </c>
      <c r="E5" s="226">
        <v>9</v>
      </c>
      <c r="F5" s="226">
        <v>9</v>
      </c>
      <c r="G5" s="192"/>
      <c r="H5" s="227">
        <v>150</v>
      </c>
      <c r="I5" s="224">
        <v>20</v>
      </c>
      <c r="J5" s="195"/>
      <c r="K5" s="228">
        <f t="shared" ref="K5:K23" si="0">H5-A5</f>
        <v>-9</v>
      </c>
      <c r="L5" s="229">
        <f t="shared" ref="L5:L23" si="1">SUM(K5/A5*100)</f>
        <v>-5.6603773584905666</v>
      </c>
      <c r="M5" s="290">
        <f t="shared" ref="M5:M23" si="2">SUM(A5+P5-S5-U5-X5)</f>
        <v>148</v>
      </c>
      <c r="N5" s="291">
        <f t="shared" ref="N5:N23" si="3">SUM(H5-M5)</f>
        <v>2</v>
      </c>
      <c r="O5" s="196"/>
      <c r="P5" s="230">
        <v>1</v>
      </c>
      <c r="Q5" s="230">
        <v>1</v>
      </c>
      <c r="R5" s="231"/>
      <c r="S5" s="329">
        <v>6</v>
      </c>
      <c r="T5" s="330" t="s">
        <v>73</v>
      </c>
      <c r="U5" s="331">
        <v>6</v>
      </c>
      <c r="V5" s="330" t="s">
        <v>73</v>
      </c>
      <c r="W5" s="332"/>
      <c r="X5" s="226">
        <v>0</v>
      </c>
      <c r="Y5" s="333"/>
      <c r="Z5" s="334">
        <v>76</v>
      </c>
      <c r="AA5" s="335">
        <v>25</v>
      </c>
      <c r="AB5" s="336"/>
      <c r="AC5" s="337">
        <v>45</v>
      </c>
      <c r="AD5" s="338">
        <v>9</v>
      </c>
      <c r="AE5" s="339">
        <v>52</v>
      </c>
      <c r="AF5" s="41"/>
      <c r="AH5" s="2" t="s">
        <v>0</v>
      </c>
    </row>
    <row r="6" spans="1:34" ht="21.75" customHeight="1" x14ac:dyDescent="0.2">
      <c r="A6" s="40">
        <v>381</v>
      </c>
      <c r="B6" s="56">
        <v>43</v>
      </c>
      <c r="C6" s="21"/>
      <c r="D6" s="85" t="s">
        <v>2</v>
      </c>
      <c r="E6" s="123">
        <v>16</v>
      </c>
      <c r="F6" s="123">
        <v>16</v>
      </c>
      <c r="G6" s="22"/>
      <c r="H6" s="40">
        <v>367</v>
      </c>
      <c r="I6" s="56">
        <v>41</v>
      </c>
      <c r="J6" s="41"/>
      <c r="K6" s="72">
        <f t="shared" si="0"/>
        <v>-14</v>
      </c>
      <c r="L6" s="73">
        <f t="shared" si="1"/>
        <v>-3.674540682414698</v>
      </c>
      <c r="M6" s="292">
        <f t="shared" si="2"/>
        <v>371</v>
      </c>
      <c r="N6" s="293">
        <f t="shared" si="3"/>
        <v>-4</v>
      </c>
      <c r="O6" s="28"/>
      <c r="P6" s="7">
        <v>13</v>
      </c>
      <c r="Q6" s="7">
        <v>4</v>
      </c>
      <c r="R6" s="109"/>
      <c r="S6" s="340">
        <v>7</v>
      </c>
      <c r="T6" s="373" t="s">
        <v>73</v>
      </c>
      <c r="U6" s="342">
        <v>13</v>
      </c>
      <c r="V6" s="341" t="s">
        <v>73</v>
      </c>
      <c r="W6" s="343"/>
      <c r="X6" s="123">
        <v>3</v>
      </c>
      <c r="Y6" s="159"/>
      <c r="Z6" s="344">
        <v>72</v>
      </c>
      <c r="AA6" s="345">
        <v>21</v>
      </c>
      <c r="AB6" s="158"/>
      <c r="AC6" s="346">
        <v>67</v>
      </c>
      <c r="AD6" s="347">
        <v>15</v>
      </c>
      <c r="AE6" s="348">
        <v>60</v>
      </c>
      <c r="AF6" s="41"/>
    </row>
    <row r="7" spans="1:34" ht="21.75" customHeight="1" x14ac:dyDescent="0.2">
      <c r="A7" s="40">
        <v>221</v>
      </c>
      <c r="B7" s="56">
        <v>5</v>
      </c>
      <c r="C7" s="21"/>
      <c r="D7" s="85" t="s">
        <v>32</v>
      </c>
      <c r="E7" s="123">
        <v>8</v>
      </c>
      <c r="F7" s="123">
        <v>8</v>
      </c>
      <c r="G7" s="22"/>
      <c r="H7" s="40">
        <v>203</v>
      </c>
      <c r="I7" s="56">
        <v>7</v>
      </c>
      <c r="J7" s="41"/>
      <c r="K7" s="72">
        <f t="shared" si="0"/>
        <v>-18</v>
      </c>
      <c r="L7" s="73">
        <f t="shared" si="1"/>
        <v>-8.1447963800904972</v>
      </c>
      <c r="M7" s="292">
        <f t="shared" si="2"/>
        <v>202</v>
      </c>
      <c r="N7" s="293">
        <f t="shared" si="3"/>
        <v>1</v>
      </c>
      <c r="O7" s="28"/>
      <c r="P7" s="7">
        <v>7</v>
      </c>
      <c r="Q7" s="7">
        <v>2</v>
      </c>
      <c r="R7" s="109"/>
      <c r="S7" s="349">
        <v>19</v>
      </c>
      <c r="T7" s="373" t="s">
        <v>73</v>
      </c>
      <c r="U7" s="342">
        <v>4</v>
      </c>
      <c r="V7" s="341" t="s">
        <v>73</v>
      </c>
      <c r="W7" s="343"/>
      <c r="X7" s="123">
        <v>3</v>
      </c>
      <c r="Y7" s="159"/>
      <c r="Z7" s="344">
        <v>72</v>
      </c>
      <c r="AA7" s="345">
        <v>25</v>
      </c>
      <c r="AB7" s="158"/>
      <c r="AC7" s="350">
        <v>49</v>
      </c>
      <c r="AD7" s="347">
        <v>22</v>
      </c>
      <c r="AE7" s="348">
        <v>74</v>
      </c>
      <c r="AF7" s="41"/>
    </row>
    <row r="8" spans="1:34" ht="21.75" customHeight="1" x14ac:dyDescent="0.2">
      <c r="A8" s="40">
        <v>128</v>
      </c>
      <c r="B8" s="56">
        <v>17</v>
      </c>
      <c r="C8" s="21"/>
      <c r="D8" s="85" t="s">
        <v>33</v>
      </c>
      <c r="E8" s="123">
        <v>9</v>
      </c>
      <c r="F8" s="123">
        <v>7</v>
      </c>
      <c r="G8" s="22"/>
      <c r="H8" s="40">
        <v>122</v>
      </c>
      <c r="I8" s="56">
        <v>19</v>
      </c>
      <c r="J8" s="41"/>
      <c r="K8" s="72">
        <f t="shared" si="0"/>
        <v>-6</v>
      </c>
      <c r="L8" s="73">
        <f t="shared" si="1"/>
        <v>-4.6875</v>
      </c>
      <c r="M8" s="292">
        <f t="shared" si="2"/>
        <v>123</v>
      </c>
      <c r="N8" s="293">
        <f t="shared" si="3"/>
        <v>-1</v>
      </c>
      <c r="O8" s="28"/>
      <c r="P8" s="7">
        <v>3</v>
      </c>
      <c r="Q8" s="7">
        <v>1</v>
      </c>
      <c r="R8" s="109"/>
      <c r="S8" s="349">
        <v>2</v>
      </c>
      <c r="T8" s="373" t="s">
        <v>73</v>
      </c>
      <c r="U8" s="342">
        <v>5</v>
      </c>
      <c r="V8" s="341" t="s">
        <v>73</v>
      </c>
      <c r="W8" s="343"/>
      <c r="X8" s="123">
        <v>1</v>
      </c>
      <c r="Y8" s="159"/>
      <c r="Z8" s="344">
        <v>71</v>
      </c>
      <c r="AA8" s="345">
        <v>22</v>
      </c>
      <c r="AB8" s="158"/>
      <c r="AC8" s="346">
        <v>51</v>
      </c>
      <c r="AD8" s="351">
        <v>18</v>
      </c>
      <c r="AE8" s="352">
        <v>60</v>
      </c>
      <c r="AF8" s="41"/>
    </row>
    <row r="9" spans="1:34" ht="21.75" customHeight="1" x14ac:dyDescent="0.2">
      <c r="A9" s="40">
        <v>287</v>
      </c>
      <c r="B9" s="56">
        <v>24</v>
      </c>
      <c r="C9" s="21"/>
      <c r="D9" s="85" t="s">
        <v>3</v>
      </c>
      <c r="E9" s="123">
        <v>11</v>
      </c>
      <c r="F9" s="123">
        <v>11</v>
      </c>
      <c r="G9" s="22"/>
      <c r="H9" s="40">
        <v>256</v>
      </c>
      <c r="I9" s="56">
        <v>22</v>
      </c>
      <c r="J9" s="41"/>
      <c r="K9" s="72">
        <f t="shared" si="0"/>
        <v>-31</v>
      </c>
      <c r="L9" s="73">
        <f t="shared" si="1"/>
        <v>-10.801393728222997</v>
      </c>
      <c r="M9" s="292">
        <f t="shared" si="2"/>
        <v>259</v>
      </c>
      <c r="N9" s="293">
        <f t="shared" si="3"/>
        <v>-3</v>
      </c>
      <c r="O9" s="28"/>
      <c r="P9" s="7">
        <v>7</v>
      </c>
      <c r="Q9" s="7">
        <v>0</v>
      </c>
      <c r="R9" s="109"/>
      <c r="S9" s="340">
        <v>21</v>
      </c>
      <c r="T9" s="373" t="s">
        <v>73</v>
      </c>
      <c r="U9" s="342">
        <v>9</v>
      </c>
      <c r="V9" s="341" t="s">
        <v>73</v>
      </c>
      <c r="W9" s="343"/>
      <c r="X9" s="123">
        <v>5</v>
      </c>
      <c r="Y9" s="159"/>
      <c r="Z9" s="344">
        <v>74</v>
      </c>
      <c r="AA9" s="345">
        <v>23</v>
      </c>
      <c r="AB9" s="158"/>
      <c r="AC9" s="346">
        <v>51</v>
      </c>
      <c r="AD9" s="347">
        <v>14</v>
      </c>
      <c r="AE9" s="348">
        <v>66</v>
      </c>
      <c r="AF9" s="41"/>
    </row>
    <row r="10" spans="1:34" ht="21.75" customHeight="1" x14ac:dyDescent="0.2">
      <c r="A10" s="40">
        <v>243</v>
      </c>
      <c r="B10" s="56">
        <v>23</v>
      </c>
      <c r="C10" s="21"/>
      <c r="D10" s="85" t="s">
        <v>4</v>
      </c>
      <c r="E10" s="123">
        <v>12</v>
      </c>
      <c r="F10" s="123">
        <v>12</v>
      </c>
      <c r="G10" s="22"/>
      <c r="H10" s="40">
        <v>216</v>
      </c>
      <c r="I10" s="56">
        <v>22</v>
      </c>
      <c r="J10" s="41"/>
      <c r="K10" s="72">
        <f t="shared" si="0"/>
        <v>-27</v>
      </c>
      <c r="L10" s="73">
        <f t="shared" si="1"/>
        <v>-11.111111111111111</v>
      </c>
      <c r="M10" s="292">
        <f t="shared" si="2"/>
        <v>215</v>
      </c>
      <c r="N10" s="293">
        <f t="shared" si="3"/>
        <v>1</v>
      </c>
      <c r="O10" s="28"/>
      <c r="P10" s="7">
        <v>1</v>
      </c>
      <c r="Q10" s="7">
        <v>1</v>
      </c>
      <c r="R10" s="109"/>
      <c r="S10" s="349">
        <v>20</v>
      </c>
      <c r="T10" s="373" t="s">
        <v>73</v>
      </c>
      <c r="U10" s="353">
        <v>8</v>
      </c>
      <c r="V10" s="341" t="s">
        <v>73</v>
      </c>
      <c r="W10" s="343"/>
      <c r="X10" s="123">
        <v>1</v>
      </c>
      <c r="Y10" s="159"/>
      <c r="Z10" s="344">
        <v>75</v>
      </c>
      <c r="AA10" s="345">
        <v>25</v>
      </c>
      <c r="AB10" s="158"/>
      <c r="AC10" s="354">
        <v>71</v>
      </c>
      <c r="AD10" s="173">
        <v>25</v>
      </c>
      <c r="AE10" s="355">
        <v>70</v>
      </c>
      <c r="AF10" s="41"/>
    </row>
    <row r="11" spans="1:34" ht="21.75" customHeight="1" x14ac:dyDescent="0.2">
      <c r="A11" s="40">
        <v>589</v>
      </c>
      <c r="B11" s="56">
        <v>52</v>
      </c>
      <c r="C11" s="21"/>
      <c r="D11" s="85" t="s">
        <v>5</v>
      </c>
      <c r="E11" s="123">
        <v>23</v>
      </c>
      <c r="F11" s="123">
        <v>22</v>
      </c>
      <c r="G11" s="22"/>
      <c r="H11" s="40">
        <v>565</v>
      </c>
      <c r="I11" s="56">
        <v>49</v>
      </c>
      <c r="J11" s="41"/>
      <c r="K11" s="72">
        <f t="shared" si="0"/>
        <v>-24</v>
      </c>
      <c r="L11" s="73">
        <f t="shared" si="1"/>
        <v>-4.074702886247878</v>
      </c>
      <c r="M11" s="292">
        <f t="shared" si="2"/>
        <v>569</v>
      </c>
      <c r="N11" s="293">
        <f t="shared" si="3"/>
        <v>-4</v>
      </c>
      <c r="O11" s="28"/>
      <c r="P11" s="7">
        <v>17</v>
      </c>
      <c r="Q11" s="7">
        <v>7</v>
      </c>
      <c r="R11" s="109"/>
      <c r="S11" s="340">
        <v>17</v>
      </c>
      <c r="T11" s="373" t="s">
        <v>73</v>
      </c>
      <c r="U11" s="342">
        <v>15</v>
      </c>
      <c r="V11" s="341" t="s">
        <v>73</v>
      </c>
      <c r="W11" s="343"/>
      <c r="X11" s="123">
        <v>5</v>
      </c>
      <c r="Y11" s="159"/>
      <c r="Z11" s="344">
        <v>73</v>
      </c>
      <c r="AA11" s="345">
        <v>24</v>
      </c>
      <c r="AB11" s="158"/>
      <c r="AC11" s="356">
        <v>64</v>
      </c>
      <c r="AD11" s="347">
        <v>18</v>
      </c>
      <c r="AE11" s="348">
        <v>64</v>
      </c>
      <c r="AF11" s="41"/>
    </row>
    <row r="12" spans="1:34" ht="21.75" customHeight="1" x14ac:dyDescent="0.2">
      <c r="A12" s="40">
        <v>256</v>
      </c>
      <c r="B12" s="56">
        <v>21</v>
      </c>
      <c r="C12" s="21"/>
      <c r="D12" s="85" t="s">
        <v>6</v>
      </c>
      <c r="E12" s="123">
        <v>12</v>
      </c>
      <c r="F12" s="123">
        <v>12</v>
      </c>
      <c r="G12" s="22"/>
      <c r="H12" s="40">
        <v>235</v>
      </c>
      <c r="I12" s="56">
        <v>18</v>
      </c>
      <c r="J12" s="41"/>
      <c r="K12" s="72">
        <f t="shared" si="0"/>
        <v>-21</v>
      </c>
      <c r="L12" s="73">
        <f t="shared" si="1"/>
        <v>-8.203125</v>
      </c>
      <c r="M12" s="292">
        <f t="shared" si="2"/>
        <v>234</v>
      </c>
      <c r="N12" s="293">
        <f t="shared" si="3"/>
        <v>1</v>
      </c>
      <c r="O12" s="28"/>
      <c r="P12" s="7">
        <v>7</v>
      </c>
      <c r="Q12" s="7">
        <v>1</v>
      </c>
      <c r="R12" s="109"/>
      <c r="S12" s="349">
        <v>15</v>
      </c>
      <c r="T12" s="373" t="s">
        <v>73</v>
      </c>
      <c r="U12" s="342">
        <v>13</v>
      </c>
      <c r="V12" s="341" t="s">
        <v>73</v>
      </c>
      <c r="W12" s="343"/>
      <c r="X12" s="123">
        <v>1</v>
      </c>
      <c r="Y12" s="159"/>
      <c r="Z12" s="344">
        <v>72</v>
      </c>
      <c r="AA12" s="345">
        <v>25</v>
      </c>
      <c r="AB12" s="158"/>
      <c r="AC12" s="346">
        <v>54</v>
      </c>
      <c r="AD12" s="347">
        <v>18</v>
      </c>
      <c r="AE12" s="348">
        <v>67</v>
      </c>
      <c r="AF12" s="41"/>
    </row>
    <row r="13" spans="1:34" ht="21.75" customHeight="1" x14ac:dyDescent="0.2">
      <c r="A13" s="40">
        <v>543</v>
      </c>
      <c r="B13" s="56">
        <v>48</v>
      </c>
      <c r="C13" s="21"/>
      <c r="D13" s="85" t="s">
        <v>7</v>
      </c>
      <c r="E13" s="123">
        <v>18</v>
      </c>
      <c r="F13" s="123">
        <v>18</v>
      </c>
      <c r="G13" s="22"/>
      <c r="H13" s="40">
        <v>516</v>
      </c>
      <c r="I13" s="56">
        <v>45</v>
      </c>
      <c r="J13" s="41"/>
      <c r="K13" s="72">
        <f t="shared" si="0"/>
        <v>-27</v>
      </c>
      <c r="L13" s="73">
        <f t="shared" si="1"/>
        <v>-4.972375690607735</v>
      </c>
      <c r="M13" s="292">
        <f t="shared" si="2"/>
        <v>519</v>
      </c>
      <c r="N13" s="293">
        <f t="shared" si="3"/>
        <v>-3</v>
      </c>
      <c r="O13" s="28"/>
      <c r="P13" s="7">
        <v>12</v>
      </c>
      <c r="Q13" s="7">
        <v>2</v>
      </c>
      <c r="R13" s="109"/>
      <c r="S13" s="340">
        <v>7</v>
      </c>
      <c r="T13" s="373" t="s">
        <v>73</v>
      </c>
      <c r="U13" s="342">
        <v>20</v>
      </c>
      <c r="V13" s="341" t="s">
        <v>73</v>
      </c>
      <c r="W13" s="343"/>
      <c r="X13" s="123">
        <v>9</v>
      </c>
      <c r="Y13" s="159"/>
      <c r="Z13" s="344">
        <v>72</v>
      </c>
      <c r="AA13" s="345">
        <v>21</v>
      </c>
      <c r="AB13" s="158"/>
      <c r="AC13" s="346">
        <v>54</v>
      </c>
      <c r="AD13" s="173">
        <v>17</v>
      </c>
      <c r="AE13" s="355">
        <v>69</v>
      </c>
      <c r="AF13" s="41"/>
    </row>
    <row r="14" spans="1:34" ht="21.75" customHeight="1" x14ac:dyDescent="0.2">
      <c r="A14" s="40">
        <v>270</v>
      </c>
      <c r="B14" s="56">
        <v>19</v>
      </c>
      <c r="C14" s="21"/>
      <c r="D14" s="85" t="s">
        <v>8</v>
      </c>
      <c r="E14" s="123">
        <v>14</v>
      </c>
      <c r="F14" s="123">
        <v>14</v>
      </c>
      <c r="G14" s="22"/>
      <c r="H14" s="40">
        <v>268</v>
      </c>
      <c r="I14" s="56">
        <v>21</v>
      </c>
      <c r="J14" s="41"/>
      <c r="K14" s="72">
        <f t="shared" si="0"/>
        <v>-2</v>
      </c>
      <c r="L14" s="73">
        <f t="shared" si="1"/>
        <v>-0.74074074074074081</v>
      </c>
      <c r="M14" s="292">
        <f t="shared" si="2"/>
        <v>268</v>
      </c>
      <c r="N14" s="293">
        <f t="shared" si="3"/>
        <v>0</v>
      </c>
      <c r="O14" s="28"/>
      <c r="P14" s="7">
        <v>12</v>
      </c>
      <c r="Q14" s="7">
        <v>2</v>
      </c>
      <c r="R14" s="109"/>
      <c r="S14" s="349">
        <v>8</v>
      </c>
      <c r="T14" s="373" t="s">
        <v>73</v>
      </c>
      <c r="U14" s="342">
        <v>5</v>
      </c>
      <c r="V14" s="341" t="s">
        <v>73</v>
      </c>
      <c r="W14" s="343"/>
      <c r="X14" s="123">
        <v>1</v>
      </c>
      <c r="Y14" s="159"/>
      <c r="Z14" s="344">
        <v>73</v>
      </c>
      <c r="AA14" s="345">
        <v>27</v>
      </c>
      <c r="AB14" s="158"/>
      <c r="AC14" s="346">
        <v>55</v>
      </c>
      <c r="AD14" s="347">
        <v>12</v>
      </c>
      <c r="AE14" s="348">
        <v>65</v>
      </c>
      <c r="AF14" s="41"/>
    </row>
    <row r="15" spans="1:34" ht="21.75" customHeight="1" x14ac:dyDescent="0.2">
      <c r="A15" s="40">
        <v>429</v>
      </c>
      <c r="B15" s="56">
        <v>28</v>
      </c>
      <c r="C15" s="21"/>
      <c r="D15" s="85" t="s">
        <v>9</v>
      </c>
      <c r="E15" s="123">
        <v>17</v>
      </c>
      <c r="F15" s="123">
        <v>17</v>
      </c>
      <c r="G15" s="22"/>
      <c r="H15" s="40">
        <v>422</v>
      </c>
      <c r="I15" s="56">
        <v>31</v>
      </c>
      <c r="J15" s="41"/>
      <c r="K15" s="72">
        <f t="shared" si="0"/>
        <v>-7</v>
      </c>
      <c r="L15" s="73">
        <f t="shared" si="1"/>
        <v>-1.6317016317016315</v>
      </c>
      <c r="M15" s="292">
        <f t="shared" si="2"/>
        <v>421</v>
      </c>
      <c r="N15" s="293">
        <f t="shared" si="3"/>
        <v>1</v>
      </c>
      <c r="O15" s="28"/>
      <c r="P15" s="7">
        <v>18</v>
      </c>
      <c r="Q15" s="7">
        <v>2</v>
      </c>
      <c r="R15" s="109"/>
      <c r="S15" s="349">
        <v>11</v>
      </c>
      <c r="T15" s="373" t="s">
        <v>73</v>
      </c>
      <c r="U15" s="353">
        <v>14</v>
      </c>
      <c r="V15" s="341" t="s">
        <v>73</v>
      </c>
      <c r="W15" s="343"/>
      <c r="X15" s="123">
        <v>1</v>
      </c>
      <c r="Y15" s="159"/>
      <c r="Z15" s="344">
        <v>74</v>
      </c>
      <c r="AA15" s="345">
        <v>23</v>
      </c>
      <c r="AB15" s="158"/>
      <c r="AC15" s="346">
        <v>63</v>
      </c>
      <c r="AD15" s="347">
        <v>16</v>
      </c>
      <c r="AE15" s="348">
        <v>69</v>
      </c>
      <c r="AF15" s="41"/>
    </row>
    <row r="16" spans="1:34" ht="21.75" customHeight="1" x14ac:dyDescent="0.2">
      <c r="A16" s="40">
        <v>327</v>
      </c>
      <c r="B16" s="56">
        <v>47</v>
      </c>
      <c r="C16" s="21"/>
      <c r="D16" s="85" t="s">
        <v>10</v>
      </c>
      <c r="E16" s="123">
        <v>15</v>
      </c>
      <c r="F16" s="123">
        <v>14</v>
      </c>
      <c r="G16" s="22"/>
      <c r="H16" s="40">
        <v>310</v>
      </c>
      <c r="I16" s="56">
        <v>40</v>
      </c>
      <c r="J16" s="41"/>
      <c r="K16" s="72">
        <f t="shared" si="0"/>
        <v>-17</v>
      </c>
      <c r="L16" s="73">
        <f t="shared" si="1"/>
        <v>-5.1987767584097861</v>
      </c>
      <c r="M16" s="292">
        <f t="shared" si="2"/>
        <v>310</v>
      </c>
      <c r="N16" s="293">
        <f t="shared" si="3"/>
        <v>0</v>
      </c>
      <c r="O16" s="28"/>
      <c r="P16" s="7">
        <v>13</v>
      </c>
      <c r="Q16" s="7">
        <v>2</v>
      </c>
      <c r="R16" s="109"/>
      <c r="S16" s="349">
        <v>19</v>
      </c>
      <c r="T16" s="373" t="s">
        <v>73</v>
      </c>
      <c r="U16" s="342">
        <v>10</v>
      </c>
      <c r="V16" s="341" t="s">
        <v>73</v>
      </c>
      <c r="W16" s="343"/>
      <c r="X16" s="123">
        <v>1</v>
      </c>
      <c r="Y16" s="159"/>
      <c r="Z16" s="344">
        <v>74</v>
      </c>
      <c r="AA16" s="345">
        <v>23</v>
      </c>
      <c r="AB16" s="158"/>
      <c r="AC16" s="356">
        <v>55</v>
      </c>
      <c r="AD16" s="173">
        <v>24</v>
      </c>
      <c r="AE16" s="355">
        <v>76</v>
      </c>
      <c r="AF16" s="41"/>
      <c r="AG16" s="2" t="s">
        <v>0</v>
      </c>
    </row>
    <row r="17" spans="1:34" ht="21.75" customHeight="1" x14ac:dyDescent="0.2">
      <c r="A17" s="40">
        <v>156</v>
      </c>
      <c r="B17" s="56">
        <v>26</v>
      </c>
      <c r="C17" s="21"/>
      <c r="D17" s="85" t="s">
        <v>11</v>
      </c>
      <c r="E17" s="123">
        <v>9</v>
      </c>
      <c r="F17" s="123">
        <v>8</v>
      </c>
      <c r="G17" s="22"/>
      <c r="H17" s="40">
        <v>157</v>
      </c>
      <c r="I17" s="56">
        <v>27</v>
      </c>
      <c r="J17" s="41"/>
      <c r="K17" s="181">
        <f t="shared" si="0"/>
        <v>1</v>
      </c>
      <c r="L17" s="182">
        <f t="shared" si="1"/>
        <v>0.64102564102564097</v>
      </c>
      <c r="M17" s="292">
        <f t="shared" si="2"/>
        <v>154</v>
      </c>
      <c r="N17" s="293">
        <f t="shared" si="3"/>
        <v>3</v>
      </c>
      <c r="O17" s="28"/>
      <c r="P17" s="7">
        <v>7</v>
      </c>
      <c r="Q17" s="7">
        <v>5</v>
      </c>
      <c r="R17" s="109"/>
      <c r="S17" s="340">
        <v>5</v>
      </c>
      <c r="T17" s="373" t="s">
        <v>73</v>
      </c>
      <c r="U17" s="342">
        <v>3</v>
      </c>
      <c r="V17" s="341" t="s">
        <v>73</v>
      </c>
      <c r="W17" s="343"/>
      <c r="X17" s="123">
        <v>1</v>
      </c>
      <c r="Y17" s="159"/>
      <c r="Z17" s="344">
        <v>71</v>
      </c>
      <c r="AA17" s="345">
        <v>22</v>
      </c>
      <c r="AB17" s="158"/>
      <c r="AC17" s="357">
        <v>36</v>
      </c>
      <c r="AD17" s="173">
        <v>15</v>
      </c>
      <c r="AE17" s="355">
        <v>64</v>
      </c>
      <c r="AF17" s="41"/>
    </row>
    <row r="18" spans="1:34" ht="21.75" customHeight="1" x14ac:dyDescent="0.2">
      <c r="A18" s="40">
        <v>351</v>
      </c>
      <c r="B18" s="56">
        <v>29</v>
      </c>
      <c r="C18" s="21"/>
      <c r="D18" s="85" t="s">
        <v>12</v>
      </c>
      <c r="E18" s="123">
        <v>14</v>
      </c>
      <c r="F18" s="123">
        <v>14</v>
      </c>
      <c r="G18" s="22"/>
      <c r="H18" s="40">
        <v>258</v>
      </c>
      <c r="I18" s="56">
        <v>25</v>
      </c>
      <c r="J18" s="41"/>
      <c r="K18" s="72">
        <f t="shared" si="0"/>
        <v>-93</v>
      </c>
      <c r="L18" s="73">
        <f t="shared" si="1"/>
        <v>-26.495726495726498</v>
      </c>
      <c r="M18" s="292">
        <f t="shared" si="2"/>
        <v>258</v>
      </c>
      <c r="N18" s="293">
        <f t="shared" si="3"/>
        <v>0</v>
      </c>
      <c r="O18" s="28"/>
      <c r="P18" s="7">
        <v>4</v>
      </c>
      <c r="Q18" s="7">
        <v>0</v>
      </c>
      <c r="R18" s="109"/>
      <c r="S18" s="340">
        <v>89</v>
      </c>
      <c r="T18" s="373" t="s">
        <v>73</v>
      </c>
      <c r="U18" s="342">
        <v>7</v>
      </c>
      <c r="V18" s="341" t="s">
        <v>73</v>
      </c>
      <c r="W18" s="343"/>
      <c r="X18" s="123">
        <v>1</v>
      </c>
      <c r="Y18" s="159"/>
      <c r="Z18" s="344">
        <v>71</v>
      </c>
      <c r="AA18" s="345">
        <v>22</v>
      </c>
      <c r="AB18" s="158"/>
      <c r="AC18" s="354">
        <v>66</v>
      </c>
      <c r="AD18" s="173">
        <v>19</v>
      </c>
      <c r="AE18" s="355">
        <v>72</v>
      </c>
      <c r="AF18" s="41"/>
    </row>
    <row r="19" spans="1:34" ht="21.75" customHeight="1" x14ac:dyDescent="0.2">
      <c r="A19" s="40">
        <v>290</v>
      </c>
      <c r="B19" s="56">
        <v>10</v>
      </c>
      <c r="C19" s="21"/>
      <c r="D19" s="85" t="s">
        <v>13</v>
      </c>
      <c r="E19" s="123">
        <v>12</v>
      </c>
      <c r="F19" s="123">
        <v>10</v>
      </c>
      <c r="G19" s="22"/>
      <c r="H19" s="40">
        <v>267</v>
      </c>
      <c r="I19" s="56">
        <v>8</v>
      </c>
      <c r="J19" s="41"/>
      <c r="K19" s="72">
        <f t="shared" si="0"/>
        <v>-23</v>
      </c>
      <c r="L19" s="73">
        <f t="shared" si="1"/>
        <v>-7.931034482758621</v>
      </c>
      <c r="M19" s="292">
        <f t="shared" si="2"/>
        <v>267</v>
      </c>
      <c r="N19" s="293">
        <f t="shared" si="3"/>
        <v>0</v>
      </c>
      <c r="O19" s="28"/>
      <c r="P19" s="7">
        <v>6</v>
      </c>
      <c r="Q19" s="7">
        <v>0</v>
      </c>
      <c r="R19" s="109"/>
      <c r="S19" s="340">
        <v>18</v>
      </c>
      <c r="T19" s="373" t="s">
        <v>73</v>
      </c>
      <c r="U19" s="342">
        <v>10</v>
      </c>
      <c r="V19" s="341" t="s">
        <v>73</v>
      </c>
      <c r="W19" s="343"/>
      <c r="X19" s="123">
        <v>1</v>
      </c>
      <c r="Y19" s="159"/>
      <c r="Z19" s="344">
        <v>73</v>
      </c>
      <c r="AA19" s="345">
        <v>26</v>
      </c>
      <c r="AB19" s="158"/>
      <c r="AC19" s="356">
        <v>59</v>
      </c>
      <c r="AD19" s="173">
        <v>23</v>
      </c>
      <c r="AE19" s="355">
        <v>71</v>
      </c>
      <c r="AF19" s="41"/>
    </row>
    <row r="20" spans="1:34" ht="21.75" customHeight="1" x14ac:dyDescent="0.2">
      <c r="A20" s="40">
        <v>288</v>
      </c>
      <c r="B20" s="56">
        <v>25</v>
      </c>
      <c r="C20" s="21"/>
      <c r="D20" s="85" t="s">
        <v>14</v>
      </c>
      <c r="E20" s="123">
        <v>11</v>
      </c>
      <c r="F20" s="123">
        <v>11</v>
      </c>
      <c r="G20" s="22"/>
      <c r="H20" s="40">
        <v>276</v>
      </c>
      <c r="I20" s="56">
        <v>22</v>
      </c>
      <c r="J20" s="41"/>
      <c r="K20" s="72">
        <f t="shared" si="0"/>
        <v>-12</v>
      </c>
      <c r="L20" s="73">
        <f t="shared" si="1"/>
        <v>-4.1666666666666661</v>
      </c>
      <c r="M20" s="292">
        <f t="shared" si="2"/>
        <v>276</v>
      </c>
      <c r="N20" s="293">
        <f t="shared" si="3"/>
        <v>0</v>
      </c>
      <c r="O20" s="28"/>
      <c r="P20" s="7">
        <v>12</v>
      </c>
      <c r="Q20" s="7">
        <v>1</v>
      </c>
      <c r="R20" s="109"/>
      <c r="S20" s="340">
        <v>12</v>
      </c>
      <c r="T20" s="373" t="s">
        <v>73</v>
      </c>
      <c r="U20" s="342">
        <v>11</v>
      </c>
      <c r="V20" s="341" t="s">
        <v>73</v>
      </c>
      <c r="W20" s="343"/>
      <c r="X20" s="123">
        <v>1</v>
      </c>
      <c r="Y20" s="159"/>
      <c r="Z20" s="344">
        <v>74</v>
      </c>
      <c r="AA20" s="345">
        <v>24</v>
      </c>
      <c r="AB20" s="158"/>
      <c r="AC20" s="356">
        <v>59</v>
      </c>
      <c r="AD20" s="173">
        <v>15</v>
      </c>
      <c r="AE20" s="355">
        <v>67</v>
      </c>
      <c r="AF20" s="41"/>
    </row>
    <row r="21" spans="1:34" ht="21.75" customHeight="1" x14ac:dyDescent="0.2">
      <c r="A21" s="40">
        <v>234</v>
      </c>
      <c r="B21" s="56">
        <v>30</v>
      </c>
      <c r="C21" s="21"/>
      <c r="D21" s="85" t="s">
        <v>15</v>
      </c>
      <c r="E21" s="123">
        <v>12</v>
      </c>
      <c r="F21" s="123">
        <v>13</v>
      </c>
      <c r="G21" s="22"/>
      <c r="H21" s="40">
        <v>256</v>
      </c>
      <c r="I21" s="56">
        <v>32</v>
      </c>
      <c r="J21" s="41"/>
      <c r="K21" s="181">
        <f t="shared" si="0"/>
        <v>22</v>
      </c>
      <c r="L21" s="182">
        <f t="shared" si="1"/>
        <v>9.4017094017094021</v>
      </c>
      <c r="M21" s="292">
        <f t="shared" si="2"/>
        <v>254</v>
      </c>
      <c r="N21" s="293">
        <f t="shared" si="3"/>
        <v>2</v>
      </c>
      <c r="O21" s="28"/>
      <c r="P21" s="7">
        <v>33</v>
      </c>
      <c r="Q21" s="7">
        <v>2</v>
      </c>
      <c r="R21" s="109"/>
      <c r="S21" s="340">
        <v>7</v>
      </c>
      <c r="T21" s="373" t="s">
        <v>73</v>
      </c>
      <c r="U21" s="342">
        <v>6</v>
      </c>
      <c r="V21" s="341" t="s">
        <v>73</v>
      </c>
      <c r="W21" s="343"/>
      <c r="X21" s="123">
        <v>0</v>
      </c>
      <c r="Y21" s="159"/>
      <c r="Z21" s="344">
        <v>72</v>
      </c>
      <c r="AA21" s="345">
        <v>23</v>
      </c>
      <c r="AB21" s="158"/>
      <c r="AC21" s="356">
        <v>49</v>
      </c>
      <c r="AD21" s="341">
        <v>18</v>
      </c>
      <c r="AE21" s="358">
        <v>71</v>
      </c>
      <c r="AF21" s="41"/>
      <c r="AH21" s="174" t="s">
        <v>0</v>
      </c>
    </row>
    <row r="22" spans="1:34" ht="21.75" customHeight="1" x14ac:dyDescent="0.2">
      <c r="A22" s="40">
        <v>675</v>
      </c>
      <c r="B22" s="56">
        <v>64</v>
      </c>
      <c r="C22" s="21"/>
      <c r="D22" s="85" t="s">
        <v>16</v>
      </c>
      <c r="E22" s="123">
        <v>22</v>
      </c>
      <c r="F22" s="123">
        <v>22</v>
      </c>
      <c r="G22" s="22"/>
      <c r="H22" s="40">
        <v>675</v>
      </c>
      <c r="I22" s="56">
        <v>66</v>
      </c>
      <c r="J22" s="41"/>
      <c r="K22" s="181">
        <f t="shared" si="0"/>
        <v>0</v>
      </c>
      <c r="L22" s="182">
        <f t="shared" si="1"/>
        <v>0</v>
      </c>
      <c r="M22" s="292">
        <f t="shared" si="2"/>
        <v>674</v>
      </c>
      <c r="N22" s="293">
        <f t="shared" si="3"/>
        <v>1</v>
      </c>
      <c r="O22" s="28"/>
      <c r="P22" s="7">
        <v>40</v>
      </c>
      <c r="Q22" s="7">
        <v>9</v>
      </c>
      <c r="R22" s="109"/>
      <c r="S22" s="340">
        <v>13</v>
      </c>
      <c r="T22" s="373" t="s">
        <v>73</v>
      </c>
      <c r="U22" s="342">
        <v>24</v>
      </c>
      <c r="V22" s="341" t="s">
        <v>73</v>
      </c>
      <c r="W22" s="343"/>
      <c r="X22" s="123">
        <v>4</v>
      </c>
      <c r="Y22" s="159"/>
      <c r="Z22" s="344">
        <v>70</v>
      </c>
      <c r="AA22" s="345">
        <v>19</v>
      </c>
      <c r="AB22" s="158"/>
      <c r="AC22" s="356">
        <v>56</v>
      </c>
      <c r="AD22" s="173">
        <v>17</v>
      </c>
      <c r="AE22" s="355">
        <v>67</v>
      </c>
      <c r="AF22" s="41"/>
    </row>
    <row r="23" spans="1:34" ht="21.75" customHeight="1" x14ac:dyDescent="0.2">
      <c r="A23" s="183">
        <v>125</v>
      </c>
      <c r="B23" s="184">
        <v>20</v>
      </c>
      <c r="C23" s="21"/>
      <c r="D23" s="185" t="s">
        <v>17</v>
      </c>
      <c r="E23" s="186">
        <v>7</v>
      </c>
      <c r="F23" s="186">
        <v>7</v>
      </c>
      <c r="G23" s="22"/>
      <c r="H23" s="183">
        <v>109</v>
      </c>
      <c r="I23" s="184">
        <v>18</v>
      </c>
      <c r="J23" s="41"/>
      <c r="K23" s="259">
        <f t="shared" si="0"/>
        <v>-16</v>
      </c>
      <c r="L23" s="260">
        <f t="shared" si="1"/>
        <v>-12.8</v>
      </c>
      <c r="M23" s="294">
        <f t="shared" si="2"/>
        <v>110</v>
      </c>
      <c r="N23" s="295">
        <f t="shared" si="3"/>
        <v>-1</v>
      </c>
      <c r="O23" s="28"/>
      <c r="P23" s="187">
        <v>2</v>
      </c>
      <c r="Q23" s="262">
        <v>0</v>
      </c>
      <c r="R23" s="188"/>
      <c r="S23" s="359">
        <v>12</v>
      </c>
      <c r="T23" s="360" t="s">
        <v>73</v>
      </c>
      <c r="U23" s="361">
        <v>3</v>
      </c>
      <c r="V23" s="360" t="s">
        <v>73</v>
      </c>
      <c r="W23" s="362"/>
      <c r="X23" s="186">
        <v>2</v>
      </c>
      <c r="Y23" s="159"/>
      <c r="Z23" s="363">
        <v>71</v>
      </c>
      <c r="AA23" s="364">
        <v>22</v>
      </c>
      <c r="AB23" s="158"/>
      <c r="AC23" s="365">
        <v>34</v>
      </c>
      <c r="AD23" s="366">
        <v>15</v>
      </c>
      <c r="AE23" s="367">
        <v>74</v>
      </c>
      <c r="AF23" s="41"/>
    </row>
    <row r="24" spans="1:34" s="11" customFormat="1" ht="5.25" customHeight="1" x14ac:dyDescent="0.2">
      <c r="A24" s="68"/>
      <c r="B24" s="62"/>
      <c r="C24" s="69"/>
      <c r="D24" s="70"/>
      <c r="E24" s="119"/>
      <c r="F24" s="119"/>
      <c r="G24" s="70"/>
      <c r="H24" s="68"/>
      <c r="I24" s="62"/>
      <c r="J24" s="62"/>
      <c r="K24" s="59"/>
      <c r="L24" s="60"/>
      <c r="M24" s="296"/>
      <c r="N24" s="296"/>
      <c r="O24" s="315"/>
      <c r="P24" s="61"/>
      <c r="Q24" s="61"/>
      <c r="R24" s="110"/>
      <c r="S24" s="62"/>
      <c r="T24" s="61"/>
      <c r="U24" s="63"/>
      <c r="V24" s="61"/>
      <c r="W24" s="110"/>
      <c r="X24" s="61"/>
      <c r="Y24" s="315"/>
      <c r="Z24" s="62"/>
      <c r="AA24" s="60"/>
      <c r="AB24" s="62"/>
      <c r="AC24" s="61"/>
      <c r="AD24" s="61"/>
      <c r="AE24" s="208"/>
      <c r="AF24" s="62"/>
    </row>
    <row r="25" spans="1:34" ht="30" customHeight="1" x14ac:dyDescent="0.2">
      <c r="A25" s="47">
        <v>0</v>
      </c>
      <c r="B25" s="272">
        <v>0</v>
      </c>
      <c r="C25" s="21"/>
      <c r="D25" s="80" t="s">
        <v>72</v>
      </c>
      <c r="E25" s="124">
        <v>3</v>
      </c>
      <c r="F25" s="124">
        <v>3</v>
      </c>
      <c r="G25" s="22"/>
      <c r="H25" s="47">
        <v>0</v>
      </c>
      <c r="I25" s="66">
        <v>0</v>
      </c>
      <c r="J25" s="41"/>
      <c r="K25" s="171">
        <v>0</v>
      </c>
      <c r="L25" s="172">
        <v>0</v>
      </c>
      <c r="M25" s="297">
        <f>SUM(A25+P25-S25-U25-X25)</f>
        <v>0</v>
      </c>
      <c r="N25" s="298">
        <f>SUM(H25-M25)</f>
        <v>0</v>
      </c>
      <c r="O25" s="316"/>
      <c r="P25" s="86">
        <v>0</v>
      </c>
      <c r="Q25" s="49">
        <v>0</v>
      </c>
      <c r="R25" s="111"/>
      <c r="S25" s="87">
        <v>0</v>
      </c>
      <c r="T25" s="128" t="s">
        <v>73</v>
      </c>
      <c r="U25" s="88">
        <v>0</v>
      </c>
      <c r="V25" s="128" t="s">
        <v>73</v>
      </c>
      <c r="W25" s="112"/>
      <c r="X25" s="89">
        <v>0</v>
      </c>
      <c r="Y25" s="316"/>
      <c r="Z25" s="67">
        <v>0</v>
      </c>
      <c r="AA25" s="91">
        <v>0</v>
      </c>
      <c r="AB25" s="41"/>
      <c r="AC25" s="95">
        <v>0</v>
      </c>
      <c r="AD25" s="128">
        <v>0</v>
      </c>
      <c r="AE25" s="209" t="s">
        <v>73</v>
      </c>
      <c r="AF25" s="41"/>
    </row>
    <row r="26" spans="1:34" s="11" customFormat="1" ht="6.75" customHeight="1" x14ac:dyDescent="0.2">
      <c r="A26" s="68"/>
      <c r="B26" s="62"/>
      <c r="C26" s="69"/>
      <c r="D26" s="70"/>
      <c r="E26" s="119"/>
      <c r="F26" s="119"/>
      <c r="G26" s="70"/>
      <c r="H26" s="68"/>
      <c r="I26" s="62"/>
      <c r="J26" s="62"/>
      <c r="K26" s="59"/>
      <c r="L26" s="60"/>
      <c r="M26" s="296"/>
      <c r="N26" s="296"/>
      <c r="O26" s="315"/>
      <c r="P26" s="61"/>
      <c r="Q26" s="61"/>
      <c r="R26" s="110"/>
      <c r="S26" s="62"/>
      <c r="T26" s="61"/>
      <c r="U26" s="63"/>
      <c r="V26" s="61"/>
      <c r="W26" s="110"/>
      <c r="X26" s="61"/>
      <c r="Y26" s="315"/>
      <c r="Z26" s="62"/>
      <c r="AA26" s="60"/>
      <c r="AB26" s="62"/>
      <c r="AC26" s="61"/>
      <c r="AD26" s="61"/>
      <c r="AE26" s="208"/>
      <c r="AF26" s="62"/>
    </row>
    <row r="27" spans="1:34" s="169" customFormat="1" ht="27.75" customHeight="1" x14ac:dyDescent="0.2">
      <c r="A27" s="155">
        <v>37</v>
      </c>
      <c r="B27" s="272">
        <v>12</v>
      </c>
      <c r="C27" s="157"/>
      <c r="D27" s="80" t="s">
        <v>62</v>
      </c>
      <c r="E27" s="124">
        <v>2</v>
      </c>
      <c r="F27" s="124">
        <v>2</v>
      </c>
      <c r="G27" s="22"/>
      <c r="H27" s="155">
        <v>32</v>
      </c>
      <c r="I27" s="156">
        <v>11</v>
      </c>
      <c r="J27" s="158"/>
      <c r="K27" s="81">
        <f>H27-A27</f>
        <v>-5</v>
      </c>
      <c r="L27" s="82">
        <f>SUM(K27/A27*100)</f>
        <v>-13.513513513513514</v>
      </c>
      <c r="M27" s="297">
        <f>SUM(A27+P27-S27-U27-X27)</f>
        <v>33</v>
      </c>
      <c r="N27" s="298">
        <f>SUM(H27-M27)</f>
        <v>-1</v>
      </c>
      <c r="O27" s="317"/>
      <c r="P27" s="160">
        <v>0</v>
      </c>
      <c r="Q27" s="161">
        <v>0</v>
      </c>
      <c r="R27" s="162"/>
      <c r="S27" s="163">
        <v>4</v>
      </c>
      <c r="T27" s="168" t="s">
        <v>73</v>
      </c>
      <c r="U27" s="164">
        <v>0</v>
      </c>
      <c r="V27" s="168" t="s">
        <v>73</v>
      </c>
      <c r="W27" s="165"/>
      <c r="X27" s="124">
        <v>0</v>
      </c>
      <c r="Y27" s="317"/>
      <c r="Z27" s="166">
        <v>79</v>
      </c>
      <c r="AA27" s="156">
        <v>32</v>
      </c>
      <c r="AB27" s="158"/>
      <c r="AC27" s="167">
        <v>0</v>
      </c>
      <c r="AD27" s="168">
        <v>30</v>
      </c>
      <c r="AE27" s="213">
        <v>77</v>
      </c>
      <c r="AF27" s="158"/>
    </row>
    <row r="28" spans="1:34" s="11" customFormat="1" ht="6.75" customHeight="1" x14ac:dyDescent="0.2">
      <c r="A28" s="68"/>
      <c r="B28" s="62"/>
      <c r="C28" s="69"/>
      <c r="D28" s="70"/>
      <c r="E28" s="119"/>
      <c r="F28" s="119"/>
      <c r="G28" s="70"/>
      <c r="H28" s="68"/>
      <c r="I28" s="62"/>
      <c r="J28" s="62"/>
      <c r="K28" s="59"/>
      <c r="L28" s="60"/>
      <c r="M28" s="296"/>
      <c r="N28" s="296"/>
      <c r="O28" s="318"/>
      <c r="P28" s="61"/>
      <c r="Q28" s="61"/>
      <c r="R28" s="110"/>
      <c r="S28" s="62"/>
      <c r="T28" s="61"/>
      <c r="U28" s="63"/>
      <c r="V28" s="61"/>
      <c r="W28" s="110"/>
      <c r="X28" s="61"/>
      <c r="Y28" s="318"/>
      <c r="Z28" s="62"/>
      <c r="AA28" s="60"/>
      <c r="AB28" s="320"/>
      <c r="AC28" s="61"/>
      <c r="AD28" s="61" t="s">
        <v>0</v>
      </c>
      <c r="AE28" s="208"/>
      <c r="AF28" s="62"/>
    </row>
    <row r="29" spans="1:34" s="11" customFormat="1" ht="30.75" customHeight="1" thickBot="1" x14ac:dyDescent="0.25">
      <c r="A29" s="251">
        <f>SUM(A5:A27)</f>
        <v>5989</v>
      </c>
      <c r="B29" s="251">
        <f>SUM(B27:B28,B25,B5:B23)</f>
        <v>571</v>
      </c>
      <c r="C29" s="216"/>
      <c r="D29" s="217" t="s">
        <v>55</v>
      </c>
      <c r="E29" s="251">
        <f>SUM(E27:E28,E25,E5:E23)</f>
        <v>256</v>
      </c>
      <c r="F29" s="251">
        <f>SUM(F27,F25,F5:F23)</f>
        <v>250</v>
      </c>
      <c r="G29" s="218"/>
      <c r="H29" s="251">
        <f>SUM(H5:H27)</f>
        <v>5660</v>
      </c>
      <c r="I29" s="251">
        <f>SUM(I27:I28,I25,I5:I23)</f>
        <v>544</v>
      </c>
      <c r="J29" s="219"/>
      <c r="K29" s="324">
        <f>SUM(K27:K28,K25,K5:K23)</f>
        <v>-329</v>
      </c>
      <c r="L29" s="328">
        <f>SUM(K29/A29*100)</f>
        <v>-5.4934045750542664</v>
      </c>
      <c r="M29" s="299">
        <f>SUM(M27:M28,M25,M5:M23)</f>
        <v>5665</v>
      </c>
      <c r="N29" s="319">
        <f>SUM(N27:N28,N25,N5:N23)</f>
        <v>-5</v>
      </c>
      <c r="O29" s="311"/>
      <c r="P29" s="312">
        <f>SUM(P27:P28,P25,P5:P23)</f>
        <v>215</v>
      </c>
      <c r="Q29" s="312">
        <f>SUM(Q27:Q28,Q25,Q5:Q23)</f>
        <v>42</v>
      </c>
      <c r="R29" s="246"/>
      <c r="S29" s="312">
        <f>SUM(S27:S28,S25,S5:S23)</f>
        <v>312</v>
      </c>
      <c r="T29" s="312">
        <f>SUM(T27:T28,T25,T5:T23)</f>
        <v>0</v>
      </c>
      <c r="U29" s="312">
        <f>SUM(U27:U28,U25,U5:U23)</f>
        <v>186</v>
      </c>
      <c r="V29" s="312">
        <f>SUM(V27:V28,V25,V5:V23)</f>
        <v>0</v>
      </c>
      <c r="W29" s="246"/>
      <c r="X29" s="312">
        <f>SUM(X27:X28,X25,X5:X23)</f>
        <v>41</v>
      </c>
      <c r="Y29" s="311"/>
      <c r="Z29" s="313">
        <f>SUM(Z27,Z23,Z22,Z21,Z20,Z19,Z18,Z17,Z16,Z15,Z14,Z13,Z12,Z11,Z10,Z9,Z8,Z7,Z6,Z5)/20</f>
        <v>72.95</v>
      </c>
      <c r="AA29" s="313">
        <f>SUM(AA27,AA23,AA22,AA21,AA20,AA19,AA18,AA17,AA16,AA15,AA14,AA13,AA12,AA11,AA10,AA9,AA8,AA7,AA6,AA5)/20</f>
        <v>23.7</v>
      </c>
      <c r="AB29" s="321"/>
      <c r="AC29" s="313">
        <f>SUM(AC23,AC22,AC21,AC20,AC19,AC18,AC17,AC16,AC15,AC14,AC13,AC11,AC10,AC9,AC8,AC7,AC6)/17</f>
        <v>55.235294117647058</v>
      </c>
      <c r="AD29" s="313">
        <f>SUM(AD27,AD23,AD22,AD21,AD20,AD19,AD18,AD17,AD16,AD15,AD14,AD13,AD12,AD11,AD10,AD9,AD8,AD7,AD6,AD5)/20</f>
        <v>18</v>
      </c>
      <c r="AE29" s="314">
        <f>SUM(AE27,AE23,AE22,AE21,AE20,AE19,AE18,AE17,AE16,AE15,AE14,AE13,AE12,AE11,AE10,AE9,AE8,AE7,AE6,AE5)/20</f>
        <v>67.75</v>
      </c>
      <c r="AF29" s="53"/>
      <c r="AH29" s="11" t="s">
        <v>0</v>
      </c>
    </row>
    <row r="30" spans="1:34" s="11" customFormat="1" ht="19.5" customHeight="1" thickBot="1" x14ac:dyDescent="0.25">
      <c r="A30" s="68"/>
      <c r="B30" s="62"/>
      <c r="C30" s="69"/>
      <c r="D30" s="70"/>
      <c r="E30" s="119"/>
      <c r="F30" s="119"/>
      <c r="G30" s="70"/>
      <c r="H30" s="68"/>
      <c r="I30" s="62"/>
      <c r="J30" s="62"/>
      <c r="K30" s="59"/>
      <c r="L30" s="60"/>
      <c r="M30" s="296"/>
      <c r="N30" s="296"/>
      <c r="O30" s="71"/>
      <c r="P30" s="61"/>
      <c r="Q30" s="61"/>
      <c r="R30" s="110"/>
      <c r="S30" s="62"/>
      <c r="T30" s="61"/>
      <c r="U30" s="63"/>
      <c r="V30" s="61"/>
      <c r="W30" s="110"/>
      <c r="X30" s="61"/>
      <c r="Y30" s="71"/>
      <c r="Z30" s="62"/>
      <c r="AA30" s="60"/>
      <c r="AB30" s="62"/>
      <c r="AC30" s="61"/>
      <c r="AD30" s="61"/>
      <c r="AE30" s="61"/>
      <c r="AF30" s="62"/>
    </row>
    <row r="31" spans="1:34" ht="21.75" customHeight="1" x14ac:dyDescent="0.2">
      <c r="A31" s="227">
        <v>377</v>
      </c>
      <c r="B31" s="224">
        <v>23</v>
      </c>
      <c r="C31" s="189"/>
      <c r="D31" s="225" t="s">
        <v>36</v>
      </c>
      <c r="E31" s="226">
        <v>13</v>
      </c>
      <c r="F31" s="226">
        <v>14</v>
      </c>
      <c r="G31" s="192"/>
      <c r="H31" s="227">
        <v>356</v>
      </c>
      <c r="I31" s="224">
        <v>26</v>
      </c>
      <c r="J31" s="195"/>
      <c r="K31" s="228">
        <f>H31-A31</f>
        <v>-21</v>
      </c>
      <c r="L31" s="229">
        <f>SUM(K31/A31*100)</f>
        <v>-5.5702917771883289</v>
      </c>
      <c r="M31" s="300">
        <f>SUM(A31+P31-S31-U31-X31)</f>
        <v>354</v>
      </c>
      <c r="N31" s="291">
        <f>SUM(H31-M31)</f>
        <v>2</v>
      </c>
      <c r="O31" s="196"/>
      <c r="P31" s="230">
        <v>22</v>
      </c>
      <c r="Q31" s="230">
        <v>13</v>
      </c>
      <c r="R31" s="231"/>
      <c r="S31" s="232">
        <v>28</v>
      </c>
      <c r="T31" s="261" t="s">
        <v>73</v>
      </c>
      <c r="U31" s="233">
        <v>16</v>
      </c>
      <c r="V31" s="261" t="s">
        <v>73</v>
      </c>
      <c r="W31" s="234"/>
      <c r="X31" s="235">
        <v>1</v>
      </c>
      <c r="Y31" s="196"/>
      <c r="Z31" s="236">
        <v>72</v>
      </c>
      <c r="AA31" s="224">
        <v>15</v>
      </c>
      <c r="AB31" s="195"/>
      <c r="AC31" s="237">
        <v>54</v>
      </c>
      <c r="AD31" s="230">
        <v>6</v>
      </c>
      <c r="AE31" s="238">
        <v>59</v>
      </c>
      <c r="AF31" s="41"/>
    </row>
    <row r="32" spans="1:34" ht="21.75" customHeight="1" x14ac:dyDescent="0.2">
      <c r="A32" s="40">
        <v>357</v>
      </c>
      <c r="B32" s="56">
        <v>12</v>
      </c>
      <c r="C32" s="21"/>
      <c r="D32" s="85" t="s">
        <v>37</v>
      </c>
      <c r="E32" s="123">
        <v>14</v>
      </c>
      <c r="F32" s="123">
        <v>14</v>
      </c>
      <c r="G32" s="22"/>
      <c r="H32" s="40">
        <v>335</v>
      </c>
      <c r="I32" s="56">
        <v>12</v>
      </c>
      <c r="J32" s="41"/>
      <c r="K32" s="72">
        <f>H32-A32</f>
        <v>-22</v>
      </c>
      <c r="L32" s="73">
        <f>SUM(K32/A32*100)</f>
        <v>-6.1624649859943981</v>
      </c>
      <c r="M32" s="301">
        <f>SUM(A32+P32-S32-U32-X32)</f>
        <v>334</v>
      </c>
      <c r="N32" s="293">
        <f>SUM(H32-M32)</f>
        <v>1</v>
      </c>
      <c r="O32" s="28"/>
      <c r="P32" s="7">
        <v>16</v>
      </c>
      <c r="Q32" s="7">
        <v>1</v>
      </c>
      <c r="R32" s="109"/>
      <c r="S32" s="38">
        <v>34</v>
      </c>
      <c r="T32" s="127" t="s">
        <v>73</v>
      </c>
      <c r="U32" s="39">
        <v>4</v>
      </c>
      <c r="V32" s="127" t="s">
        <v>73</v>
      </c>
      <c r="W32" s="114"/>
      <c r="X32" s="37">
        <v>1</v>
      </c>
      <c r="Y32" s="28"/>
      <c r="Z32" s="239">
        <v>74</v>
      </c>
      <c r="AA32" s="56">
        <v>17</v>
      </c>
      <c r="AB32" s="41"/>
      <c r="AC32" s="94">
        <v>63</v>
      </c>
      <c r="AD32" s="7">
        <v>19</v>
      </c>
      <c r="AE32" s="211">
        <v>75</v>
      </c>
      <c r="AF32" s="41"/>
    </row>
    <row r="33" spans="1:32" ht="21.75" customHeight="1" x14ac:dyDescent="0.2">
      <c r="A33" s="40">
        <v>77</v>
      </c>
      <c r="B33" s="56">
        <v>8</v>
      </c>
      <c r="C33" s="21"/>
      <c r="D33" s="85" t="s">
        <v>38</v>
      </c>
      <c r="E33" s="123">
        <v>4</v>
      </c>
      <c r="F33" s="123">
        <v>4</v>
      </c>
      <c r="G33" s="22"/>
      <c r="H33" s="40">
        <v>75</v>
      </c>
      <c r="I33" s="56">
        <v>8</v>
      </c>
      <c r="J33" s="41"/>
      <c r="K33" s="72">
        <f>H33-A33</f>
        <v>-2</v>
      </c>
      <c r="L33" s="73">
        <f>SUM(K33/A33*100)</f>
        <v>-2.5974025974025974</v>
      </c>
      <c r="M33" s="301">
        <f>SUM(A33+P33-S33-U33-X33)</f>
        <v>75</v>
      </c>
      <c r="N33" s="293">
        <f>SUM(H33-M33)</f>
        <v>0</v>
      </c>
      <c r="O33" s="28"/>
      <c r="P33" s="7">
        <v>7</v>
      </c>
      <c r="Q33" s="127">
        <v>0</v>
      </c>
      <c r="R33" s="109"/>
      <c r="S33" s="38">
        <v>4</v>
      </c>
      <c r="T33" s="127" t="s">
        <v>73</v>
      </c>
      <c r="U33" s="39">
        <v>5</v>
      </c>
      <c r="V33" s="127" t="s">
        <v>73</v>
      </c>
      <c r="W33" s="114"/>
      <c r="X33" s="37">
        <v>0</v>
      </c>
      <c r="Y33" s="28"/>
      <c r="Z33" s="239">
        <v>72</v>
      </c>
      <c r="AA33" s="56">
        <v>19</v>
      </c>
      <c r="AB33" s="41"/>
      <c r="AC33" s="126">
        <v>53</v>
      </c>
      <c r="AD33" s="7">
        <v>19</v>
      </c>
      <c r="AE33" s="211">
        <v>83</v>
      </c>
      <c r="AF33" s="41"/>
    </row>
    <row r="34" spans="1:32" ht="21.75" customHeight="1" x14ac:dyDescent="0.2">
      <c r="A34" s="40">
        <v>12</v>
      </c>
      <c r="B34" s="56">
        <v>0</v>
      </c>
      <c r="C34" s="21"/>
      <c r="D34" s="85" t="s">
        <v>59</v>
      </c>
      <c r="E34" s="123">
        <v>1</v>
      </c>
      <c r="F34" s="123">
        <v>1</v>
      </c>
      <c r="G34" s="22"/>
      <c r="H34" s="40">
        <v>10</v>
      </c>
      <c r="I34" s="56">
        <v>0</v>
      </c>
      <c r="J34" s="41"/>
      <c r="K34" s="72">
        <f>H34-A34</f>
        <v>-2</v>
      </c>
      <c r="L34" s="73">
        <f>SUM(K34/A34*100)</f>
        <v>-16.666666666666664</v>
      </c>
      <c r="M34" s="301">
        <f>SUM(A34+P34-S34-U34-X34)</f>
        <v>10</v>
      </c>
      <c r="N34" s="293">
        <v>0</v>
      </c>
      <c r="O34" s="28"/>
      <c r="P34" s="7">
        <v>0</v>
      </c>
      <c r="Q34" s="127">
        <v>0</v>
      </c>
      <c r="R34" s="109"/>
      <c r="S34" s="38">
        <v>0</v>
      </c>
      <c r="T34" s="127" t="s">
        <v>73</v>
      </c>
      <c r="U34" s="39">
        <v>0</v>
      </c>
      <c r="V34" s="127" t="s">
        <v>73</v>
      </c>
      <c r="W34" s="114"/>
      <c r="X34" s="37">
        <v>2</v>
      </c>
      <c r="Y34" s="28"/>
      <c r="Z34" s="65">
        <v>81</v>
      </c>
      <c r="AA34" s="56">
        <v>8</v>
      </c>
      <c r="AB34" s="41"/>
      <c r="AC34" s="126">
        <v>0</v>
      </c>
      <c r="AD34" s="127">
        <v>0</v>
      </c>
      <c r="AE34" s="240" t="s">
        <v>73</v>
      </c>
      <c r="AF34" s="41"/>
    </row>
    <row r="35" spans="1:32" s="11" customFormat="1" ht="21.75" customHeight="1" thickBot="1" x14ac:dyDescent="0.25">
      <c r="A35" s="244">
        <f>SUM(A31:A34)</f>
        <v>823</v>
      </c>
      <c r="B35" s="241">
        <f>SUM(B31:B34)</f>
        <v>43</v>
      </c>
      <c r="C35" s="216"/>
      <c r="D35" s="242" t="s">
        <v>56</v>
      </c>
      <c r="E35" s="243">
        <f>SUM(E31:E34)</f>
        <v>32</v>
      </c>
      <c r="F35" s="243">
        <f>SUM(F31:F34)</f>
        <v>33</v>
      </c>
      <c r="G35" s="218"/>
      <c r="H35" s="244">
        <f>SUM(H31:H34)</f>
        <v>776</v>
      </c>
      <c r="I35" s="241">
        <f>SUM(I31:I34)</f>
        <v>46</v>
      </c>
      <c r="J35" s="219"/>
      <c r="K35" s="327">
        <f>SUM(K31:K34)</f>
        <v>-47</v>
      </c>
      <c r="L35" s="328">
        <f>SUM(K35/A35*100)</f>
        <v>-5.7108140947752126</v>
      </c>
      <c r="M35" s="302">
        <f>SUM(M31:M34)</f>
        <v>773</v>
      </c>
      <c r="N35" s="303">
        <f>SUM(H35-M35)</f>
        <v>3</v>
      </c>
      <c r="O35" s="220"/>
      <c r="P35" s="245">
        <f>SUM(P31:P34)</f>
        <v>45</v>
      </c>
      <c r="Q35" s="245">
        <f>SUM(Q31:Q34)</f>
        <v>14</v>
      </c>
      <c r="R35" s="246"/>
      <c r="S35" s="245">
        <f>SUM(S31:S34)</f>
        <v>66</v>
      </c>
      <c r="T35" s="245">
        <f>SUM(T31:T34)</f>
        <v>0</v>
      </c>
      <c r="U35" s="245">
        <f>SUM(U31:U34)</f>
        <v>25</v>
      </c>
      <c r="V35" s="245">
        <f>SUM(V31:V34)</f>
        <v>0</v>
      </c>
      <c r="W35" s="246"/>
      <c r="X35" s="241">
        <f>SUM(X31:X34)</f>
        <v>4</v>
      </c>
      <c r="Y35" s="220"/>
      <c r="Z35" s="247">
        <f>SUM(Z31:Z34)/4</f>
        <v>74.75</v>
      </c>
      <c r="AA35" s="248">
        <v>16</v>
      </c>
      <c r="AB35" s="219"/>
      <c r="AC35" s="247">
        <f>SUM(AC33,AC32,AC31)/3</f>
        <v>56.666666666666664</v>
      </c>
      <c r="AD35" s="249">
        <f>SUM(AD31:AD34,AD31:AD33)/3</f>
        <v>29.333333333333332</v>
      </c>
      <c r="AE35" s="250">
        <f>SUM(AE31:AE33)/3</f>
        <v>72.333333333333329</v>
      </c>
      <c r="AF35" s="53"/>
    </row>
    <row r="36" spans="1:32" s="11" customFormat="1" ht="20.25" customHeight="1" thickBot="1" x14ac:dyDescent="0.25">
      <c r="A36" s="68"/>
      <c r="B36" s="62"/>
      <c r="C36" s="69"/>
      <c r="D36" s="70"/>
      <c r="E36" s="119"/>
      <c r="F36" s="119"/>
      <c r="G36" s="70"/>
      <c r="H36" s="68"/>
      <c r="I36" s="62"/>
      <c r="J36" s="62"/>
      <c r="K36" s="59"/>
      <c r="L36" s="60"/>
      <c r="M36" s="296"/>
      <c r="N36" s="296"/>
      <c r="O36" s="71"/>
      <c r="P36" s="61"/>
      <c r="Q36" s="61"/>
      <c r="R36" s="110"/>
      <c r="S36" s="62"/>
      <c r="T36" s="61"/>
      <c r="U36" s="63"/>
      <c r="V36" s="61"/>
      <c r="W36" s="110"/>
      <c r="X36" s="61"/>
      <c r="Y36" s="71"/>
      <c r="Z36" s="62"/>
      <c r="AA36" s="60"/>
      <c r="AB36" s="62"/>
      <c r="AC36" s="61"/>
      <c r="AD36" s="61"/>
      <c r="AE36" s="61"/>
      <c r="AF36" s="62"/>
    </row>
    <row r="37" spans="1:32" ht="32.25" customHeight="1" x14ac:dyDescent="0.2">
      <c r="A37" s="193">
        <v>95</v>
      </c>
      <c r="B37" s="194">
        <v>1</v>
      </c>
      <c r="C37" s="189"/>
      <c r="D37" s="190" t="s">
        <v>69</v>
      </c>
      <c r="E37" s="284">
        <v>3</v>
      </c>
      <c r="F37" s="191">
        <v>3</v>
      </c>
      <c r="G37" s="192"/>
      <c r="H37" s="193">
        <v>63</v>
      </c>
      <c r="I37" s="194">
        <v>1</v>
      </c>
      <c r="J37" s="195"/>
      <c r="K37" s="377">
        <f>H37-A37</f>
        <v>-32</v>
      </c>
      <c r="L37" s="378">
        <f>SUM(K37/A37*100)</f>
        <v>-33.684210526315788</v>
      </c>
      <c r="M37" s="304">
        <f>SUM(A37+P37-S37-U37-X37)</f>
        <v>74</v>
      </c>
      <c r="N37" s="305">
        <f>SUM(H37-M37)</f>
        <v>-11</v>
      </c>
      <c r="O37" s="196"/>
      <c r="P37" s="197">
        <v>1</v>
      </c>
      <c r="Q37" s="198">
        <v>0</v>
      </c>
      <c r="R37" s="199"/>
      <c r="S37" s="200">
        <v>22</v>
      </c>
      <c r="T37" s="206" t="s">
        <v>73</v>
      </c>
      <c r="U37" s="201">
        <v>0</v>
      </c>
      <c r="V37" s="206" t="s">
        <v>73</v>
      </c>
      <c r="W37" s="202"/>
      <c r="X37" s="203">
        <v>0</v>
      </c>
      <c r="Y37" s="196"/>
      <c r="Z37" s="204">
        <v>66</v>
      </c>
      <c r="AA37" s="194">
        <v>6</v>
      </c>
      <c r="AB37" s="195"/>
      <c r="AC37" s="205">
        <v>34</v>
      </c>
      <c r="AD37" s="206">
        <v>8</v>
      </c>
      <c r="AE37" s="207">
        <v>47</v>
      </c>
      <c r="AF37" s="41"/>
    </row>
    <row r="38" spans="1:32" s="11" customFormat="1" ht="4.5" customHeight="1" x14ac:dyDescent="0.2">
      <c r="A38" s="68"/>
      <c r="B38" s="62"/>
      <c r="C38" s="69"/>
      <c r="D38" s="70"/>
      <c r="E38" s="119" t="s">
        <v>0</v>
      </c>
      <c r="F38" s="119" t="s">
        <v>0</v>
      </c>
      <c r="G38" s="70"/>
      <c r="H38" s="68"/>
      <c r="I38" s="62"/>
      <c r="J38" s="62"/>
      <c r="K38" s="59"/>
      <c r="L38" s="60"/>
      <c r="M38" s="296"/>
      <c r="N38" s="296"/>
      <c r="O38" s="71"/>
      <c r="P38" s="61"/>
      <c r="Q38" s="61"/>
      <c r="R38" s="110"/>
      <c r="S38" s="62" t="s">
        <v>0</v>
      </c>
      <c r="T38" s="61"/>
      <c r="U38" s="63"/>
      <c r="V38" s="61"/>
      <c r="W38" s="110"/>
      <c r="X38" s="61"/>
      <c r="Y38" s="71"/>
      <c r="Z38" s="62"/>
      <c r="AA38" s="60"/>
      <c r="AB38" s="62"/>
      <c r="AC38" s="61"/>
      <c r="AD38" s="61"/>
      <c r="AE38" s="208"/>
      <c r="AF38" s="62"/>
    </row>
    <row r="39" spans="1:32" ht="32.25" customHeight="1" x14ac:dyDescent="0.2">
      <c r="A39" s="271">
        <v>26</v>
      </c>
      <c r="B39" s="272">
        <v>0</v>
      </c>
      <c r="C39" s="21"/>
      <c r="D39" s="80" t="s">
        <v>70</v>
      </c>
      <c r="E39" s="283">
        <v>1</v>
      </c>
      <c r="F39" s="124">
        <v>1</v>
      </c>
      <c r="G39" s="22"/>
      <c r="H39" s="47">
        <v>27</v>
      </c>
      <c r="I39" s="66">
        <v>0</v>
      </c>
      <c r="J39" s="41"/>
      <c r="K39" s="171">
        <f>H39-A39</f>
        <v>1</v>
      </c>
      <c r="L39" s="172">
        <f>SUM(K39/A39*100)</f>
        <v>3.8461538461538463</v>
      </c>
      <c r="M39" s="297">
        <f>SUM(A39+P39-S39-U39-X39)</f>
        <v>27</v>
      </c>
      <c r="N39" s="298">
        <f>SUM(H39-M39)</f>
        <v>0</v>
      </c>
      <c r="O39" s="28"/>
      <c r="P39" s="48">
        <v>2</v>
      </c>
      <c r="Q39" s="49">
        <v>0</v>
      </c>
      <c r="R39" s="111"/>
      <c r="S39" s="50">
        <v>1</v>
      </c>
      <c r="T39" s="128" t="s">
        <v>73</v>
      </c>
      <c r="U39" s="51">
        <v>0</v>
      </c>
      <c r="V39" s="128" t="s">
        <v>73</v>
      </c>
      <c r="W39" s="112"/>
      <c r="X39" s="52">
        <v>0</v>
      </c>
      <c r="Y39" s="28"/>
      <c r="Z39" s="83">
        <v>50</v>
      </c>
      <c r="AA39" s="66">
        <v>6</v>
      </c>
      <c r="AB39" s="41"/>
      <c r="AC39" s="95">
        <v>52</v>
      </c>
      <c r="AD39" s="128">
        <v>2</v>
      </c>
      <c r="AE39" s="209">
        <v>43</v>
      </c>
      <c r="AF39" s="41"/>
    </row>
    <row r="40" spans="1:32" s="11" customFormat="1" ht="4.5" customHeight="1" x14ac:dyDescent="0.2">
      <c r="A40" s="68"/>
      <c r="B40" s="62"/>
      <c r="C40" s="69"/>
      <c r="D40" s="70"/>
      <c r="E40" s="119"/>
      <c r="F40" s="119"/>
      <c r="G40" s="70"/>
      <c r="H40" s="68"/>
      <c r="I40" s="62"/>
      <c r="J40" s="62"/>
      <c r="K40" s="59"/>
      <c r="L40" s="60"/>
      <c r="M40" s="296"/>
      <c r="N40" s="296"/>
      <c r="O40" s="71"/>
      <c r="P40" s="61"/>
      <c r="Q40" s="61"/>
      <c r="R40" s="110"/>
      <c r="S40" s="62"/>
      <c r="T40" s="61"/>
      <c r="U40" s="63"/>
      <c r="V40" s="61"/>
      <c r="W40" s="110"/>
      <c r="X40" s="61"/>
      <c r="Y40" s="71"/>
      <c r="Z40" s="62"/>
      <c r="AA40" s="60"/>
      <c r="AB40" s="62"/>
      <c r="AC40" s="61"/>
      <c r="AD40" s="61"/>
      <c r="AE40" s="208"/>
      <c r="AF40" s="62"/>
    </row>
    <row r="41" spans="1:32" ht="21.75" customHeight="1" x14ac:dyDescent="0.2">
      <c r="A41" s="54">
        <v>302</v>
      </c>
      <c r="B41" s="55">
        <v>14</v>
      </c>
      <c r="C41" s="21"/>
      <c r="D41" s="84" t="s">
        <v>39</v>
      </c>
      <c r="E41" s="285">
        <v>10</v>
      </c>
      <c r="F41" s="122">
        <v>11</v>
      </c>
      <c r="G41" s="22"/>
      <c r="H41" s="54">
        <v>336</v>
      </c>
      <c r="I41" s="55">
        <v>17</v>
      </c>
      <c r="J41" s="41"/>
      <c r="K41" s="368">
        <f>H41-A41</f>
        <v>34</v>
      </c>
      <c r="L41" s="369">
        <f>SUM(K41/A41*100)</f>
        <v>11.258278145695364</v>
      </c>
      <c r="M41" s="306">
        <f>SUM(A41+P41-S41-U41-X41)</f>
        <v>338</v>
      </c>
      <c r="N41" s="307">
        <f>SUM(H41-M41)</f>
        <v>-2</v>
      </c>
      <c r="O41" s="28"/>
      <c r="P41" s="74">
        <v>71</v>
      </c>
      <c r="Q41" s="75">
        <v>6</v>
      </c>
      <c r="R41" s="108"/>
      <c r="S41" s="78">
        <v>6</v>
      </c>
      <c r="T41" s="129" t="s">
        <v>73</v>
      </c>
      <c r="U41" s="79">
        <v>0</v>
      </c>
      <c r="V41" s="129" t="s">
        <v>73</v>
      </c>
      <c r="W41" s="113"/>
      <c r="X41" s="76">
        <v>29</v>
      </c>
      <c r="Y41" s="28"/>
      <c r="Z41" s="64">
        <v>63</v>
      </c>
      <c r="AA41" s="55">
        <v>7</v>
      </c>
      <c r="AB41" s="41"/>
      <c r="AC41" s="93">
        <v>49</v>
      </c>
      <c r="AD41" s="129">
        <v>5</v>
      </c>
      <c r="AE41" s="210">
        <v>47</v>
      </c>
      <c r="AF41" s="41"/>
    </row>
    <row r="42" spans="1:32" ht="21.75" customHeight="1" x14ac:dyDescent="0.2">
      <c r="A42" s="40">
        <v>113</v>
      </c>
      <c r="B42" s="56">
        <v>4</v>
      </c>
      <c r="C42" s="21"/>
      <c r="D42" s="85" t="s">
        <v>40</v>
      </c>
      <c r="E42" s="281">
        <v>5</v>
      </c>
      <c r="F42" s="123">
        <v>4</v>
      </c>
      <c r="G42" s="22"/>
      <c r="H42" s="40">
        <v>87</v>
      </c>
      <c r="I42" s="56">
        <v>4</v>
      </c>
      <c r="J42" s="41"/>
      <c r="K42" s="72">
        <f>H42-A42</f>
        <v>-26</v>
      </c>
      <c r="L42" s="73">
        <f>SUM(K42/A42*100)</f>
        <v>-23.008849557522122</v>
      </c>
      <c r="M42" s="301">
        <f>SUM(A42+P42-S42-U42-X42)</f>
        <v>87</v>
      </c>
      <c r="N42" s="293">
        <f>SUM(H42-M42)</f>
        <v>0</v>
      </c>
      <c r="O42" s="28"/>
      <c r="P42" s="36">
        <v>5</v>
      </c>
      <c r="Q42" s="7">
        <v>0</v>
      </c>
      <c r="R42" s="109"/>
      <c r="S42" s="38">
        <v>14</v>
      </c>
      <c r="T42" s="127" t="s">
        <v>73</v>
      </c>
      <c r="U42" s="39">
        <v>0</v>
      </c>
      <c r="V42" s="127" t="s">
        <v>73</v>
      </c>
      <c r="W42" s="114"/>
      <c r="X42" s="37">
        <v>17</v>
      </c>
      <c r="Y42" s="28"/>
      <c r="Z42" s="65">
        <v>67</v>
      </c>
      <c r="AA42" s="56">
        <v>6</v>
      </c>
      <c r="AB42" s="41"/>
      <c r="AC42" s="126">
        <v>57</v>
      </c>
      <c r="AD42" s="7">
        <v>8</v>
      </c>
      <c r="AE42" s="211">
        <v>38</v>
      </c>
      <c r="AF42" s="41"/>
    </row>
    <row r="43" spans="1:32" s="154" customFormat="1" ht="21.75" customHeight="1" x14ac:dyDescent="0.2">
      <c r="A43" s="57">
        <f>SUM(A41:A42)</f>
        <v>415</v>
      </c>
      <c r="B43" s="58">
        <f>SUM(B41:B42)</f>
        <v>18</v>
      </c>
      <c r="C43" s="140"/>
      <c r="D43" s="141" t="s">
        <v>41</v>
      </c>
      <c r="E43" s="77">
        <f>SUM(E41:E42)</f>
        <v>15</v>
      </c>
      <c r="F43" s="77">
        <f>SUM(F41:F42)</f>
        <v>15</v>
      </c>
      <c r="G43" s="143"/>
      <c r="H43" s="138">
        <f>SUM(H41:H42)</f>
        <v>423</v>
      </c>
      <c r="I43" s="139">
        <f>SUM(I41:I42)</f>
        <v>21</v>
      </c>
      <c r="J43" s="144"/>
      <c r="K43" s="370">
        <f>SUM(K41:K42)</f>
        <v>8</v>
      </c>
      <c r="L43" s="371">
        <f>SUM(L41:L42)</f>
        <v>-11.750571411826758</v>
      </c>
      <c r="M43" s="308">
        <f>SUM(A43+P43-S43-U43-X43)</f>
        <v>425</v>
      </c>
      <c r="N43" s="295">
        <f>SUM(H43-M43)</f>
        <v>-2</v>
      </c>
      <c r="O43" s="145"/>
      <c r="P43" s="146">
        <f>SUM(P41:P42)</f>
        <v>76</v>
      </c>
      <c r="Q43" s="147">
        <f>SUM(Q41:Q42)</f>
        <v>6</v>
      </c>
      <c r="R43" s="148"/>
      <c r="S43" s="149">
        <f>SUM(S41:S42)</f>
        <v>20</v>
      </c>
      <c r="T43" s="147">
        <f>SUM(T41:T42)</f>
        <v>0</v>
      </c>
      <c r="U43" s="150">
        <f>SUM(U41:U42)</f>
        <v>0</v>
      </c>
      <c r="V43" s="147">
        <f>SUM(V41:V42)</f>
        <v>0</v>
      </c>
      <c r="W43" s="151"/>
      <c r="X43" s="142">
        <f>SUM(X41:X42)</f>
        <v>46</v>
      </c>
      <c r="Y43" s="145"/>
      <c r="Z43" s="152">
        <f>SUM(Z41:Z42)/2</f>
        <v>65</v>
      </c>
      <c r="AA43" s="139">
        <f>SUM(AA41:AA42)/2</f>
        <v>6.5</v>
      </c>
      <c r="AB43" s="144"/>
      <c r="AC43" s="146">
        <f>SUM(AC41:AC42)/2</f>
        <v>53</v>
      </c>
      <c r="AD43" s="153">
        <f>SUM(AD41:AD42)/2</f>
        <v>6.5</v>
      </c>
      <c r="AE43" s="212">
        <f>SUM(AE41:AE42)/2</f>
        <v>42.5</v>
      </c>
      <c r="AF43" s="144"/>
    </row>
    <row r="44" spans="1:32" s="11" customFormat="1" ht="4.5" customHeight="1" x14ac:dyDescent="0.2">
      <c r="A44" s="68"/>
      <c r="B44" s="62"/>
      <c r="C44" s="69"/>
      <c r="D44" s="70"/>
      <c r="E44" s="119" t="s">
        <v>0</v>
      </c>
      <c r="F44" s="119" t="s">
        <v>0</v>
      </c>
      <c r="G44" s="70"/>
      <c r="H44" s="68"/>
      <c r="I44" s="62"/>
      <c r="J44" s="62"/>
      <c r="K44" s="59"/>
      <c r="L44" s="60"/>
      <c r="M44" s="296"/>
      <c r="N44" s="296"/>
      <c r="O44" s="71"/>
      <c r="P44" s="61"/>
      <c r="Q44" s="61"/>
      <c r="R44" s="110"/>
      <c r="S44" s="62"/>
      <c r="T44" s="61"/>
      <c r="U44" s="63"/>
      <c r="V44" s="61"/>
      <c r="W44" s="110"/>
      <c r="X44" s="61"/>
      <c r="Y44" s="71"/>
      <c r="Z44" s="62"/>
      <c r="AA44" s="60"/>
      <c r="AB44" s="62"/>
      <c r="AC44" s="61"/>
      <c r="AD44" s="61"/>
      <c r="AE44" s="208"/>
      <c r="AF44" s="62"/>
    </row>
    <row r="45" spans="1:32" s="169" customFormat="1" ht="27.75" customHeight="1" x14ac:dyDescent="0.2">
      <c r="A45" s="155">
        <v>158</v>
      </c>
      <c r="B45" s="156">
        <v>34</v>
      </c>
      <c r="C45" s="157"/>
      <c r="D45" s="170" t="s">
        <v>65</v>
      </c>
      <c r="E45" s="283">
        <v>6</v>
      </c>
      <c r="F45" s="124">
        <v>6</v>
      </c>
      <c r="G45" s="22"/>
      <c r="H45" s="155">
        <v>161</v>
      </c>
      <c r="I45" s="156">
        <v>35</v>
      </c>
      <c r="J45" s="158"/>
      <c r="K45" s="171">
        <f>H45-A45</f>
        <v>3</v>
      </c>
      <c r="L45" s="172">
        <f>SUM(K45/A45*100)</f>
        <v>1.89873417721519</v>
      </c>
      <c r="M45" s="297">
        <f>SUM(A45+P45-S45-U45-X45)</f>
        <v>162</v>
      </c>
      <c r="N45" s="298">
        <f>SUM(H45-M45)</f>
        <v>-1</v>
      </c>
      <c r="O45" s="159"/>
      <c r="P45" s="160">
        <v>17</v>
      </c>
      <c r="Q45" s="161">
        <v>1</v>
      </c>
      <c r="R45" s="162"/>
      <c r="S45" s="163">
        <v>8</v>
      </c>
      <c r="T45" s="168" t="s">
        <v>73</v>
      </c>
      <c r="U45" s="164">
        <v>4</v>
      </c>
      <c r="V45" s="168" t="s">
        <v>73</v>
      </c>
      <c r="W45" s="165"/>
      <c r="X45" s="124">
        <v>1</v>
      </c>
      <c r="Y45" s="159"/>
      <c r="Z45" s="166">
        <v>65</v>
      </c>
      <c r="AA45" s="156">
        <v>13</v>
      </c>
      <c r="AB45" s="158"/>
      <c r="AC45" s="167">
        <v>58</v>
      </c>
      <c r="AD45" s="161">
        <v>17</v>
      </c>
      <c r="AE45" s="214">
        <v>66</v>
      </c>
      <c r="AF45" s="158"/>
    </row>
    <row r="46" spans="1:32" s="11" customFormat="1" ht="4.5" customHeight="1" x14ac:dyDescent="0.2">
      <c r="A46" s="68" t="s">
        <v>0</v>
      </c>
      <c r="B46" s="62"/>
      <c r="C46" s="69"/>
      <c r="D46" s="70"/>
      <c r="E46" s="119"/>
      <c r="F46" s="119"/>
      <c r="G46" s="70"/>
      <c r="H46" s="68" t="s">
        <v>0</v>
      </c>
      <c r="I46" s="62"/>
      <c r="J46" s="62"/>
      <c r="K46" s="59"/>
      <c r="L46" s="60"/>
      <c r="M46" s="296"/>
      <c r="N46" s="296"/>
      <c r="O46" s="71"/>
      <c r="P46" s="61"/>
      <c r="Q46" s="61"/>
      <c r="R46" s="110"/>
      <c r="S46" s="62" t="s">
        <v>0</v>
      </c>
      <c r="T46" s="61"/>
      <c r="U46" s="63"/>
      <c r="V46" s="61"/>
      <c r="W46" s="110"/>
      <c r="X46" s="61"/>
      <c r="Y46" s="71"/>
      <c r="Z46" s="62"/>
      <c r="AA46" s="60" t="s">
        <v>0</v>
      </c>
      <c r="AB46" s="62"/>
      <c r="AC46" s="61"/>
      <c r="AD46" s="61"/>
      <c r="AE46" s="208"/>
      <c r="AF46" s="62"/>
    </row>
    <row r="47" spans="1:32" s="169" customFormat="1" ht="27.75" customHeight="1" x14ac:dyDescent="0.2">
      <c r="A47" s="155">
        <v>114</v>
      </c>
      <c r="B47" s="156">
        <v>1</v>
      </c>
      <c r="C47" s="157"/>
      <c r="D47" s="80" t="s">
        <v>63</v>
      </c>
      <c r="E47" s="283">
        <v>4</v>
      </c>
      <c r="F47" s="124">
        <v>4</v>
      </c>
      <c r="G47" s="22"/>
      <c r="H47" s="155">
        <v>116</v>
      </c>
      <c r="I47" s="156">
        <v>1</v>
      </c>
      <c r="J47" s="158"/>
      <c r="K47" s="171">
        <f>H47-A47</f>
        <v>2</v>
      </c>
      <c r="L47" s="172">
        <f>SUM(K47/A47*100)</f>
        <v>1.7543859649122806</v>
      </c>
      <c r="M47" s="297">
        <f>SUM(A47+P47-S47-U47-X47)</f>
        <v>116</v>
      </c>
      <c r="N47" s="298">
        <f>SUM(H47-M47)</f>
        <v>0</v>
      </c>
      <c r="O47" s="159"/>
      <c r="P47" s="160">
        <v>7</v>
      </c>
      <c r="Q47" s="161"/>
      <c r="R47" s="162"/>
      <c r="S47" s="163">
        <v>3</v>
      </c>
      <c r="T47" s="168" t="s">
        <v>73</v>
      </c>
      <c r="U47" s="164">
        <v>2</v>
      </c>
      <c r="V47" s="168" t="s">
        <v>73</v>
      </c>
      <c r="W47" s="165"/>
      <c r="X47" s="124"/>
      <c r="Y47" s="159"/>
      <c r="Z47" s="166">
        <v>65</v>
      </c>
      <c r="AA47" s="156">
        <v>16</v>
      </c>
      <c r="AB47" s="158"/>
      <c r="AC47" s="167">
        <v>51</v>
      </c>
      <c r="AD47" s="168">
        <v>11</v>
      </c>
      <c r="AE47" s="213">
        <v>49</v>
      </c>
      <c r="AF47" s="158"/>
    </row>
    <row r="48" spans="1:32" s="11" customFormat="1" ht="4.5" customHeight="1" x14ac:dyDescent="0.2">
      <c r="A48" s="68"/>
      <c r="B48" s="62"/>
      <c r="C48" s="69"/>
      <c r="D48" s="70"/>
      <c r="E48" s="119"/>
      <c r="F48" s="119"/>
      <c r="G48" s="70"/>
      <c r="H48" s="68"/>
      <c r="I48" s="62"/>
      <c r="J48" s="62"/>
      <c r="K48" s="59"/>
      <c r="L48" s="60"/>
      <c r="M48" s="296"/>
      <c r="N48" s="296"/>
      <c r="O48" s="71"/>
      <c r="P48" s="61"/>
      <c r="Q48" s="61"/>
      <c r="R48" s="110"/>
      <c r="S48" s="62"/>
      <c r="T48" s="61"/>
      <c r="U48" s="63"/>
      <c r="V48" s="61"/>
      <c r="W48" s="110"/>
      <c r="X48" s="61"/>
      <c r="Y48" s="71"/>
      <c r="Z48" s="62"/>
      <c r="AA48" s="60"/>
      <c r="AB48" s="62"/>
      <c r="AC48" s="61"/>
      <c r="AD48" s="61"/>
      <c r="AE48" s="208"/>
      <c r="AF48" s="62"/>
    </row>
    <row r="49" spans="1:32" s="11" customFormat="1" ht="21.75" customHeight="1" thickBot="1" x14ac:dyDescent="0.25">
      <c r="A49" s="215">
        <f>SUM(A37,A39,A43,A45,A47)</f>
        <v>808</v>
      </c>
      <c r="B49" s="215">
        <f>SUM(B37,B39,B43,B45,B47)</f>
        <v>54</v>
      </c>
      <c r="C49" s="216"/>
      <c r="D49" s="217" t="s">
        <v>71</v>
      </c>
      <c r="E49" s="215">
        <f>SUM(E37,E39,E43,E45,E47)</f>
        <v>29</v>
      </c>
      <c r="F49" s="215">
        <f>SUM(F37,F39,F43,F45,F47)</f>
        <v>29</v>
      </c>
      <c r="G49" s="218"/>
      <c r="H49" s="215">
        <f>SUM(H37,H39,H43,H45,H47)</f>
        <v>790</v>
      </c>
      <c r="I49" s="215">
        <f>SUM(I37,I39,I43,I45,I47)</f>
        <v>58</v>
      </c>
      <c r="J49" s="219"/>
      <c r="K49" s="379">
        <f>SUM(K37,K39,K41,K42,K45,K47)</f>
        <v>-18</v>
      </c>
      <c r="L49" s="379">
        <f>SUM(L37,L39,L43,L45,L47)</f>
        <v>-37.935507949861226</v>
      </c>
      <c r="M49" s="309">
        <f>SUM(M37,M39,M43,M45,M47)</f>
        <v>804</v>
      </c>
      <c r="N49" s="309">
        <f>SUM(N37,N39,N43,N45,N47)</f>
        <v>-14</v>
      </c>
      <c r="O49" s="220"/>
      <c r="P49" s="223">
        <f>SUM(P37,P39,P43,P45,P47)</f>
        <v>103</v>
      </c>
      <c r="Q49" s="223">
        <f>SUM(Q37,Q39,Q43,Q45,Q47)</f>
        <v>7</v>
      </c>
      <c r="R49" s="221"/>
      <c r="S49" s="223">
        <f>SUM(S37,S39,S43,S45,S47)</f>
        <v>54</v>
      </c>
      <c r="T49" s="223">
        <f t="shared" ref="T49:V49" si="4">SUM(T37,T39,T43,T45,T47)</f>
        <v>0</v>
      </c>
      <c r="U49" s="223">
        <f t="shared" si="4"/>
        <v>6</v>
      </c>
      <c r="V49" s="223">
        <f t="shared" si="4"/>
        <v>0</v>
      </c>
      <c r="W49" s="222"/>
      <c r="X49" s="215">
        <f>SUM(X37,X39,X43,X45,X47)</f>
        <v>47</v>
      </c>
      <c r="Y49" s="220"/>
      <c r="Z49" s="223">
        <f>SUM(Z47:Z48,Z45,Z42,Z41,Z39,Z37)/6</f>
        <v>62.666666666666664</v>
      </c>
      <c r="AA49" s="254">
        <f>SUM(AA47,AA45,AA42,AA41,AA39,AA37)/6</f>
        <v>9</v>
      </c>
      <c r="AB49" s="219"/>
      <c r="AC49" s="223">
        <f>SUM(AC47:AC48,AC45,AC42,AC41,AC39)/5</f>
        <v>53.4</v>
      </c>
      <c r="AD49" s="256">
        <f>SUM(AD47,AD45,AD42,AD41,AD39,AD37)/6</f>
        <v>8.5</v>
      </c>
      <c r="AE49" s="255">
        <f>SUM(AE47,AE45,AE42,AE41,AE39,AE37)/6</f>
        <v>48.333333333333336</v>
      </c>
      <c r="AF49" s="53"/>
    </row>
    <row r="50" spans="1:32" s="11" customFormat="1" ht="26.25" customHeight="1" thickBot="1" x14ac:dyDescent="0.25">
      <c r="A50" s="68"/>
      <c r="B50" s="62"/>
      <c r="C50" s="69"/>
      <c r="D50" s="70"/>
      <c r="E50" s="119"/>
      <c r="F50" s="119"/>
      <c r="G50" s="70"/>
      <c r="H50" s="68"/>
      <c r="I50" s="62"/>
      <c r="J50" s="62"/>
      <c r="K50" s="59"/>
      <c r="L50" s="60"/>
      <c r="M50" s="296"/>
      <c r="N50" s="296"/>
      <c r="O50" s="71"/>
      <c r="P50" s="61"/>
      <c r="Q50" s="61"/>
      <c r="R50" s="110"/>
      <c r="S50" s="62"/>
      <c r="T50" s="61"/>
      <c r="U50" s="63"/>
      <c r="V50" s="61"/>
      <c r="W50" s="110"/>
      <c r="X50" s="61"/>
      <c r="Y50" s="71"/>
      <c r="Z50" s="62"/>
      <c r="AA50" s="60"/>
      <c r="AB50" s="62"/>
      <c r="AC50" s="61"/>
      <c r="AD50" s="61"/>
      <c r="AE50" s="61"/>
      <c r="AF50" s="62"/>
    </row>
    <row r="51" spans="1:32" s="98" customFormat="1" ht="22.5" customHeight="1" thickBot="1" x14ac:dyDescent="0.25">
      <c r="A51" s="278">
        <f>SUM(A49,A35,A29)</f>
        <v>7620</v>
      </c>
      <c r="B51" s="279">
        <f>SUM(B49,B35,B29)</f>
        <v>668</v>
      </c>
      <c r="C51" s="100"/>
      <c r="D51" s="102" t="s">
        <v>83</v>
      </c>
      <c r="E51" s="286">
        <f>SUM(E49,E35,E29)</f>
        <v>317</v>
      </c>
      <c r="F51" s="131">
        <f>SUM(F49,F35,F29)</f>
        <v>312</v>
      </c>
      <c r="G51" s="101"/>
      <c r="H51" s="130">
        <f>SUM(H49,H35,H29)</f>
        <v>7226</v>
      </c>
      <c r="I51" s="137">
        <f>SUM(I49,I35,I29)</f>
        <v>648</v>
      </c>
      <c r="J51" s="99"/>
      <c r="K51" s="179">
        <f>SUM(K49,K35,K29)</f>
        <v>-394</v>
      </c>
      <c r="L51" s="180">
        <f>SUM(K51/A51*100)</f>
        <v>-5.1706036745406827</v>
      </c>
      <c r="M51" s="310">
        <f>SUM(M49,M35,M29)</f>
        <v>7242</v>
      </c>
      <c r="N51" s="298">
        <f>SUM(N49,N35,N29)</f>
        <v>-16</v>
      </c>
      <c r="O51" s="97"/>
      <c r="P51" s="130">
        <f>SUM(P49,P35,P29)</f>
        <v>363</v>
      </c>
      <c r="Q51" s="132">
        <f>SUM(Q49,Q35,Q29)</f>
        <v>63</v>
      </c>
      <c r="R51" s="252"/>
      <c r="S51" s="132">
        <f>SUM(S49,S35,S29)</f>
        <v>432</v>
      </c>
      <c r="T51" s="380" t="s">
        <v>73</v>
      </c>
      <c r="U51" s="132">
        <f>SUM(U49,U35,U29)</f>
        <v>217</v>
      </c>
      <c r="V51" s="380" t="s">
        <v>73</v>
      </c>
      <c r="W51" s="252"/>
      <c r="X51" s="381">
        <f>SUM(X49,X35,X29)</f>
        <v>92</v>
      </c>
      <c r="Y51" s="97"/>
      <c r="Z51" s="135">
        <f>SUM(Z47,Z45,Z42,Z41,Z39,Z37,Z34,Z33,Z32,Z31,Z27,Z23,Z22,Z21,Z20,Z19,Z18,Z17,Z16,Z15,Z14,Z13,Z12,Z11,Z10,Z9,Z8,Z7,Z6,Z5)/30</f>
        <v>71.13333333333334</v>
      </c>
      <c r="AA51" s="137">
        <f>SUM(AA47,AA45,AA42,AA41,AA39,AA37,AA34,AA33,AA32,AA31,AA27,AA23,AA22,AA21,AA20,AA19,AA18,AA17,AA16,AA15,AA14,AA13,AA12,AA11,AA10,AA9,AA8,AA7,AA6,AA5)/30</f>
        <v>19.566666666666666</v>
      </c>
      <c r="AB51" s="253"/>
      <c r="AC51" s="135">
        <f>SUM(AC47,AC45,AC42,AC41,AC39,AC33,AC32,AC31,AC23,AC22,AC21,AC20,AC19,AC18,AC17,AC16,AC15,AC14,AC13,AC12,AC11,AC10,AC9,AC8,AC7,AC6)/26</f>
        <v>55</v>
      </c>
      <c r="AD51" s="136">
        <f>SUM(AD47,AD45,AD42,AD41,AD39,AD37,AD33,AD32,AD31,AD27,AD23,AD22,AD21,AD20,AD19,AD18,AD17,AD16,AD15,AD14,AD13,AD12,AD11,AD10,AD9,AD8,AD7,AD6,AD5)/29</f>
        <v>15.689655172413794</v>
      </c>
      <c r="AE51" s="137">
        <f>SUM(AE47,AE45,AE42,AE41,AE39,AE37,AE33,AE32,AE31,AE27,AE23,AE22,AE21,AE20,AE19,AE18,AE17,AE16,AE15,AE14,AE13,AE12,AE11,AE10,AE9,AE8,AE7,AE6,AE5)/29</f>
        <v>64.206896551724142</v>
      </c>
      <c r="AF51" s="96"/>
    </row>
    <row r="52" spans="1:32" s="6" customFormat="1" x14ac:dyDescent="0.2">
      <c r="A52" s="8"/>
      <c r="B52" s="13"/>
      <c r="C52" s="26"/>
      <c r="D52" s="14"/>
      <c r="E52" s="13"/>
      <c r="F52" s="14"/>
      <c r="G52" s="27"/>
      <c r="H52" s="8"/>
      <c r="I52" s="12"/>
      <c r="J52" s="12"/>
      <c r="K52" s="3" t="s">
        <v>30</v>
      </c>
      <c r="L52" s="4" t="s">
        <v>0</v>
      </c>
      <c r="M52" s="177"/>
      <c r="N52" s="177"/>
      <c r="O52" s="29"/>
      <c r="P52" s="10"/>
      <c r="Q52" s="10"/>
      <c r="R52" s="10"/>
      <c r="S52" s="10"/>
      <c r="T52" s="10"/>
      <c r="U52" s="10"/>
      <c r="V52" s="10"/>
      <c r="W52" s="10"/>
      <c r="X52" s="10"/>
      <c r="Y52" s="29"/>
      <c r="Z52" s="8" t="s">
        <v>0</v>
      </c>
      <c r="AA52" s="9" t="s">
        <v>0</v>
      </c>
      <c r="AB52" s="12"/>
      <c r="AC52" s="125" t="s">
        <v>0</v>
      </c>
      <c r="AD52" s="125"/>
      <c r="AE52" s="125"/>
      <c r="AF52" s="12"/>
    </row>
    <row r="53" spans="1:32" s="6" customFormat="1" x14ac:dyDescent="0.2">
      <c r="A53" s="8"/>
      <c r="B53" s="13"/>
      <c r="C53" s="13"/>
      <c r="D53" s="14"/>
      <c r="E53" s="13" t="s">
        <v>0</v>
      </c>
      <c r="F53" s="14"/>
      <c r="G53" s="14"/>
      <c r="H53" s="8"/>
      <c r="I53" s="12"/>
      <c r="J53" s="12"/>
      <c r="K53" s="382" t="s">
        <v>31</v>
      </c>
      <c r="L53" s="382"/>
      <c r="M53" s="177"/>
      <c r="N53" s="177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46"/>
      <c r="AA53" s="9"/>
      <c r="AB53" s="12"/>
      <c r="AC53" s="178" t="s">
        <v>0</v>
      </c>
      <c r="AD53" s="103"/>
      <c r="AE53" s="103"/>
      <c r="AF53" s="12"/>
    </row>
    <row r="54" spans="1:32" x14ac:dyDescent="0.2">
      <c r="AA54" s="2" t="s">
        <v>0</v>
      </c>
    </row>
  </sheetData>
  <mergeCells count="9">
    <mergeCell ref="K53:L53"/>
    <mergeCell ref="Y1:AF1"/>
    <mergeCell ref="D2:D3"/>
    <mergeCell ref="E2:F2"/>
    <mergeCell ref="H2:I2"/>
    <mergeCell ref="K2:L2"/>
    <mergeCell ref="N2:N3"/>
    <mergeCell ref="P2:X2"/>
    <mergeCell ref="Z2:A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B713A-3EBA-42B4-84B6-D025766158EF}">
  <dimension ref="A1:AH55"/>
  <sheetViews>
    <sheetView topLeftCell="A26" workbookViewId="0">
      <selection activeCell="F59" sqref="F59"/>
    </sheetView>
  </sheetViews>
  <sheetFormatPr defaultColWidth="9.33203125"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6" width="9.5" style="1" bestFit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175" customWidth="1"/>
    <col min="14" max="14" width="15.83203125" style="175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4" customHeight="1" x14ac:dyDescent="0.2">
      <c r="A1" s="92"/>
    </row>
    <row r="2" spans="1:34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5"/>
      <c r="L2" s="35"/>
      <c r="M2" s="176"/>
      <c r="N2" s="176"/>
      <c r="O2" s="34"/>
      <c r="P2" s="35"/>
      <c r="Q2" s="35"/>
      <c r="R2" s="35"/>
      <c r="S2" s="35"/>
      <c r="T2" s="35"/>
      <c r="U2" s="35"/>
      <c r="V2" s="35"/>
      <c r="W2" s="35"/>
      <c r="X2" s="35"/>
      <c r="Y2" s="383"/>
      <c r="Z2" s="383"/>
      <c r="AA2" s="383"/>
      <c r="AB2" s="383"/>
      <c r="AC2" s="383"/>
      <c r="AD2" s="383"/>
      <c r="AE2" s="383"/>
      <c r="AF2" s="383"/>
    </row>
    <row r="3" spans="1:34" s="6" customFormat="1" ht="45" x14ac:dyDescent="0.2">
      <c r="A3" s="323" t="s">
        <v>80</v>
      </c>
      <c r="B3" s="263"/>
      <c r="C3" s="30"/>
      <c r="D3" s="384" t="s">
        <v>58</v>
      </c>
      <c r="E3" s="386" t="s">
        <v>74</v>
      </c>
      <c r="F3" s="387"/>
      <c r="G3" s="31"/>
      <c r="H3" s="388" t="s">
        <v>87</v>
      </c>
      <c r="I3" s="389"/>
      <c r="J3" s="30"/>
      <c r="K3" s="390" t="s">
        <v>34</v>
      </c>
      <c r="L3" s="391"/>
      <c r="M3" s="287" t="s">
        <v>66</v>
      </c>
      <c r="N3" s="392" t="s">
        <v>67</v>
      </c>
      <c r="O3" s="32"/>
      <c r="P3" s="394" t="s">
        <v>64</v>
      </c>
      <c r="Q3" s="395"/>
      <c r="R3" s="395"/>
      <c r="S3" s="395"/>
      <c r="T3" s="395"/>
      <c r="U3" s="395"/>
      <c r="V3" s="395"/>
      <c r="W3" s="395"/>
      <c r="X3" s="396"/>
      <c r="Y3" s="32"/>
      <c r="Z3" s="397" t="s">
        <v>57</v>
      </c>
      <c r="AA3" s="398"/>
      <c r="AB3" s="399"/>
      <c r="AC3" s="399"/>
      <c r="AD3" s="399"/>
      <c r="AE3" s="399"/>
      <c r="AF3" s="30"/>
    </row>
    <row r="4" spans="1:34" s="6" customFormat="1" ht="38.25" x14ac:dyDescent="0.2">
      <c r="A4" s="264" t="s">
        <v>19</v>
      </c>
      <c r="B4" s="265" t="s">
        <v>42</v>
      </c>
      <c r="C4" s="16"/>
      <c r="D4" s="385"/>
      <c r="E4" s="322" t="s">
        <v>81</v>
      </c>
      <c r="F4" s="374" t="s">
        <v>86</v>
      </c>
      <c r="G4" s="15"/>
      <c r="H4" s="33" t="s">
        <v>20</v>
      </c>
      <c r="I4" s="90" t="s">
        <v>42</v>
      </c>
      <c r="J4" s="17"/>
      <c r="K4" s="120" t="s">
        <v>35</v>
      </c>
      <c r="L4" s="121" t="s">
        <v>18</v>
      </c>
      <c r="M4" s="288" t="s">
        <v>68</v>
      </c>
      <c r="N4" s="393"/>
      <c r="O4" s="28"/>
      <c r="P4" s="42" t="s">
        <v>21</v>
      </c>
      <c r="Q4" s="43" t="s">
        <v>22</v>
      </c>
      <c r="R4" s="115" t="s">
        <v>23</v>
      </c>
      <c r="S4" s="44" t="s">
        <v>24</v>
      </c>
      <c r="T4" s="43" t="s">
        <v>25</v>
      </c>
      <c r="U4" s="44" t="s">
        <v>26</v>
      </c>
      <c r="V4" s="43" t="s">
        <v>27</v>
      </c>
      <c r="W4" s="116" t="s">
        <v>28</v>
      </c>
      <c r="X4" s="45" t="s">
        <v>29</v>
      </c>
      <c r="Y4" s="28"/>
      <c r="Z4" s="5" t="s">
        <v>52</v>
      </c>
      <c r="AA4" s="5" t="s">
        <v>44</v>
      </c>
      <c r="AB4" s="17"/>
      <c r="AC4" s="5" t="s">
        <v>53</v>
      </c>
      <c r="AD4" s="5" t="s">
        <v>43</v>
      </c>
      <c r="AE4" s="5" t="s">
        <v>54</v>
      </c>
      <c r="AF4" s="17"/>
    </row>
    <row r="5" spans="1:34" s="6" customFormat="1" ht="13.5" thickBot="1" x14ac:dyDescent="0.25">
      <c r="A5" s="266"/>
      <c r="B5" s="267"/>
      <c r="C5" s="16"/>
      <c r="D5" s="15"/>
      <c r="E5" s="16"/>
      <c r="F5" s="15"/>
      <c r="G5" s="15"/>
      <c r="H5" s="17"/>
      <c r="I5" s="17"/>
      <c r="J5" s="17"/>
      <c r="K5" s="18"/>
      <c r="L5" s="19"/>
      <c r="M5" s="289"/>
      <c r="N5" s="289"/>
      <c r="O5" s="316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x14ac:dyDescent="0.2">
      <c r="A6" s="227">
        <v>159</v>
      </c>
      <c r="B6" s="224">
        <v>28</v>
      </c>
      <c r="C6" s="189"/>
      <c r="D6" s="225" t="s">
        <v>1</v>
      </c>
      <c r="E6" s="226">
        <v>9</v>
      </c>
      <c r="F6" s="226">
        <v>9</v>
      </c>
      <c r="G6" s="192"/>
      <c r="H6" s="227">
        <v>157</v>
      </c>
      <c r="I6" s="224">
        <v>19</v>
      </c>
      <c r="J6" s="195"/>
      <c r="K6" s="228">
        <f t="shared" ref="K6:K24" si="0">H6-A6</f>
        <v>-2</v>
      </c>
      <c r="L6" s="229">
        <f t="shared" ref="L6:L24" si="1">SUM(K6/A6*100)</f>
        <v>-1.257861635220126</v>
      </c>
      <c r="M6" s="290">
        <f t="shared" ref="M6:M24" si="2">SUM(A6+P6-S6-U6-X6)</f>
        <v>155</v>
      </c>
      <c r="N6" s="291">
        <f t="shared" ref="N6:N24" si="3">SUM(H6-M6)</f>
        <v>2</v>
      </c>
      <c r="O6" s="196"/>
      <c r="P6" s="230">
        <v>0</v>
      </c>
      <c r="Q6" s="230">
        <v>1</v>
      </c>
      <c r="R6" s="231"/>
      <c r="S6" s="329">
        <v>2</v>
      </c>
      <c r="T6" s="330" t="s">
        <v>73</v>
      </c>
      <c r="U6" s="331">
        <v>2</v>
      </c>
      <c r="V6" s="330" t="s">
        <v>73</v>
      </c>
      <c r="W6" s="332"/>
      <c r="X6" s="226">
        <v>0</v>
      </c>
      <c r="Y6" s="333"/>
      <c r="Z6" s="334">
        <v>76</v>
      </c>
      <c r="AA6" s="335">
        <v>25</v>
      </c>
      <c r="AB6" s="336"/>
      <c r="AC6" s="337">
        <v>0</v>
      </c>
      <c r="AD6" s="338">
        <v>11</v>
      </c>
      <c r="AE6" s="339">
        <v>57</v>
      </c>
      <c r="AF6" s="41"/>
      <c r="AH6" s="2" t="s">
        <v>0</v>
      </c>
    </row>
    <row r="7" spans="1:34" x14ac:dyDescent="0.2">
      <c r="A7" s="40">
        <v>381</v>
      </c>
      <c r="B7" s="56">
        <v>43</v>
      </c>
      <c r="C7" s="21"/>
      <c r="D7" s="85" t="s">
        <v>2</v>
      </c>
      <c r="E7" s="123">
        <v>16</v>
      </c>
      <c r="F7" s="123">
        <v>16</v>
      </c>
      <c r="G7" s="22"/>
      <c r="H7" s="40">
        <v>372</v>
      </c>
      <c r="I7" s="56">
        <v>40</v>
      </c>
      <c r="J7" s="41"/>
      <c r="K7" s="72">
        <f t="shared" si="0"/>
        <v>-9</v>
      </c>
      <c r="L7" s="73">
        <f t="shared" si="1"/>
        <v>-2.3622047244094486</v>
      </c>
      <c r="M7" s="292">
        <f t="shared" si="2"/>
        <v>374</v>
      </c>
      <c r="N7" s="293">
        <f t="shared" si="3"/>
        <v>-2</v>
      </c>
      <c r="O7" s="28"/>
      <c r="P7" s="7">
        <v>9</v>
      </c>
      <c r="Q7" s="7">
        <v>2</v>
      </c>
      <c r="R7" s="109"/>
      <c r="S7" s="340">
        <v>4</v>
      </c>
      <c r="T7" s="373" t="s">
        <v>73</v>
      </c>
      <c r="U7" s="342">
        <v>10</v>
      </c>
      <c r="V7" s="341" t="s">
        <v>73</v>
      </c>
      <c r="W7" s="343"/>
      <c r="X7" s="123">
        <v>2</v>
      </c>
      <c r="Y7" s="159"/>
      <c r="Z7" s="344">
        <v>72</v>
      </c>
      <c r="AA7" s="345">
        <v>22</v>
      </c>
      <c r="AB7" s="158"/>
      <c r="AC7" s="346">
        <v>66</v>
      </c>
      <c r="AD7" s="347">
        <v>16</v>
      </c>
      <c r="AE7" s="348">
        <v>55</v>
      </c>
      <c r="AF7" s="41"/>
    </row>
    <row r="8" spans="1:34" x14ac:dyDescent="0.2">
      <c r="A8" s="40">
        <v>221</v>
      </c>
      <c r="B8" s="56">
        <v>5</v>
      </c>
      <c r="C8" s="21"/>
      <c r="D8" s="85" t="s">
        <v>32</v>
      </c>
      <c r="E8" s="123">
        <v>8</v>
      </c>
      <c r="F8" s="123">
        <v>8</v>
      </c>
      <c r="G8" s="22"/>
      <c r="H8" s="40">
        <v>207</v>
      </c>
      <c r="I8" s="56">
        <v>5</v>
      </c>
      <c r="J8" s="41"/>
      <c r="K8" s="72">
        <f t="shared" si="0"/>
        <v>-14</v>
      </c>
      <c r="L8" s="73">
        <f t="shared" si="1"/>
        <v>-6.3348416289592757</v>
      </c>
      <c r="M8" s="292">
        <f t="shared" si="2"/>
        <v>207</v>
      </c>
      <c r="N8" s="293">
        <f t="shared" si="3"/>
        <v>0</v>
      </c>
      <c r="O8" s="28"/>
      <c r="P8" s="7">
        <v>4</v>
      </c>
      <c r="Q8" s="7">
        <v>0</v>
      </c>
      <c r="R8" s="109"/>
      <c r="S8" s="349">
        <v>14</v>
      </c>
      <c r="T8" s="373" t="s">
        <v>73</v>
      </c>
      <c r="U8" s="342">
        <v>2</v>
      </c>
      <c r="V8" s="341" t="s">
        <v>73</v>
      </c>
      <c r="W8" s="343"/>
      <c r="X8" s="123">
        <v>2</v>
      </c>
      <c r="Y8" s="159"/>
      <c r="Z8" s="344">
        <v>72</v>
      </c>
      <c r="AA8" s="345">
        <v>24</v>
      </c>
      <c r="AB8" s="158"/>
      <c r="AC8" s="350">
        <v>54</v>
      </c>
      <c r="AD8" s="347">
        <v>27</v>
      </c>
      <c r="AE8" s="348">
        <v>76</v>
      </c>
      <c r="AF8" s="41"/>
    </row>
    <row r="9" spans="1:34" x14ac:dyDescent="0.2">
      <c r="A9" s="40">
        <v>128</v>
      </c>
      <c r="B9" s="56">
        <v>17</v>
      </c>
      <c r="C9" s="21"/>
      <c r="D9" s="85" t="s">
        <v>33</v>
      </c>
      <c r="E9" s="123">
        <v>9</v>
      </c>
      <c r="F9" s="123">
        <v>7</v>
      </c>
      <c r="G9" s="22"/>
      <c r="H9" s="40">
        <v>123</v>
      </c>
      <c r="I9" s="56">
        <v>18</v>
      </c>
      <c r="J9" s="41"/>
      <c r="K9" s="72">
        <f t="shared" si="0"/>
        <v>-5</v>
      </c>
      <c r="L9" s="73">
        <f t="shared" si="1"/>
        <v>-3.90625</v>
      </c>
      <c r="M9" s="292">
        <f t="shared" si="2"/>
        <v>124</v>
      </c>
      <c r="N9" s="293">
        <f t="shared" si="3"/>
        <v>-1</v>
      </c>
      <c r="O9" s="28"/>
      <c r="P9" s="7">
        <v>2</v>
      </c>
      <c r="Q9" s="7">
        <v>1</v>
      </c>
      <c r="R9" s="109"/>
      <c r="S9" s="349">
        <v>2</v>
      </c>
      <c r="T9" s="373" t="s">
        <v>73</v>
      </c>
      <c r="U9" s="342">
        <v>3</v>
      </c>
      <c r="V9" s="341" t="s">
        <v>73</v>
      </c>
      <c r="W9" s="343"/>
      <c r="X9" s="123">
        <v>1</v>
      </c>
      <c r="Y9" s="159"/>
      <c r="Z9" s="344">
        <v>71</v>
      </c>
      <c r="AA9" s="345">
        <v>22</v>
      </c>
      <c r="AB9" s="158"/>
      <c r="AC9" s="346">
        <v>67</v>
      </c>
      <c r="AD9" s="351">
        <v>18</v>
      </c>
      <c r="AE9" s="352">
        <v>60</v>
      </c>
      <c r="AF9" s="41"/>
    </row>
    <row r="10" spans="1:34" x14ac:dyDescent="0.2">
      <c r="A10" s="40">
        <v>287</v>
      </c>
      <c r="B10" s="56">
        <v>24</v>
      </c>
      <c r="C10" s="21"/>
      <c r="D10" s="85" t="s">
        <v>3</v>
      </c>
      <c r="E10" s="123">
        <v>11</v>
      </c>
      <c r="F10" s="123">
        <v>11</v>
      </c>
      <c r="G10" s="22"/>
      <c r="H10" s="40">
        <v>271</v>
      </c>
      <c r="I10" s="56">
        <v>17</v>
      </c>
      <c r="J10" s="41"/>
      <c r="K10" s="72">
        <f t="shared" si="0"/>
        <v>-16</v>
      </c>
      <c r="L10" s="73">
        <f t="shared" si="1"/>
        <v>-5.5749128919860631</v>
      </c>
      <c r="M10" s="292">
        <f t="shared" si="2"/>
        <v>273</v>
      </c>
      <c r="N10" s="293">
        <f t="shared" si="3"/>
        <v>-2</v>
      </c>
      <c r="O10" s="28"/>
      <c r="P10" s="7">
        <v>5</v>
      </c>
      <c r="Q10" s="7">
        <v>0</v>
      </c>
      <c r="R10" s="109"/>
      <c r="S10" s="340">
        <v>9</v>
      </c>
      <c r="T10" s="373" t="s">
        <v>73</v>
      </c>
      <c r="U10" s="342">
        <v>7</v>
      </c>
      <c r="V10" s="341" t="s">
        <v>73</v>
      </c>
      <c r="W10" s="343"/>
      <c r="X10" s="123">
        <v>3</v>
      </c>
      <c r="Y10" s="159"/>
      <c r="Z10" s="344">
        <v>73</v>
      </c>
      <c r="AA10" s="345">
        <v>23</v>
      </c>
      <c r="AB10" s="158"/>
      <c r="AC10" s="346">
        <v>50</v>
      </c>
      <c r="AD10" s="347">
        <v>11</v>
      </c>
      <c r="AE10" s="348">
        <v>73</v>
      </c>
      <c r="AF10" s="41"/>
    </row>
    <row r="11" spans="1:34" x14ac:dyDescent="0.2">
      <c r="A11" s="40">
        <v>243</v>
      </c>
      <c r="B11" s="56">
        <v>23</v>
      </c>
      <c r="C11" s="21"/>
      <c r="D11" s="85" t="s">
        <v>4</v>
      </c>
      <c r="E11" s="123">
        <v>12</v>
      </c>
      <c r="F11" s="123">
        <v>12</v>
      </c>
      <c r="G11" s="22"/>
      <c r="H11" s="40">
        <v>219</v>
      </c>
      <c r="I11" s="56">
        <v>22</v>
      </c>
      <c r="J11" s="41"/>
      <c r="K11" s="72">
        <f t="shared" si="0"/>
        <v>-24</v>
      </c>
      <c r="L11" s="73">
        <f t="shared" si="1"/>
        <v>-9.8765432098765427</v>
      </c>
      <c r="M11" s="292">
        <f t="shared" si="2"/>
        <v>219</v>
      </c>
      <c r="N11" s="293">
        <f t="shared" si="3"/>
        <v>0</v>
      </c>
      <c r="O11" s="28"/>
      <c r="P11" s="7">
        <v>1</v>
      </c>
      <c r="Q11" s="7">
        <v>1</v>
      </c>
      <c r="R11" s="109"/>
      <c r="S11" s="349">
        <v>18</v>
      </c>
      <c r="T11" s="373" t="s">
        <v>73</v>
      </c>
      <c r="U11" s="353">
        <v>7</v>
      </c>
      <c r="V11" s="341" t="s">
        <v>73</v>
      </c>
      <c r="W11" s="343"/>
      <c r="X11" s="123">
        <v>0</v>
      </c>
      <c r="Y11" s="159"/>
      <c r="Z11" s="344">
        <v>74</v>
      </c>
      <c r="AA11" s="345">
        <v>25</v>
      </c>
      <c r="AB11" s="158"/>
      <c r="AC11" s="354">
        <v>71</v>
      </c>
      <c r="AD11" s="173">
        <v>24</v>
      </c>
      <c r="AE11" s="355">
        <v>69</v>
      </c>
      <c r="AF11" s="41"/>
    </row>
    <row r="12" spans="1:34" x14ac:dyDescent="0.2">
      <c r="A12" s="40">
        <v>589</v>
      </c>
      <c r="B12" s="56">
        <v>52</v>
      </c>
      <c r="C12" s="21"/>
      <c r="D12" s="85" t="s">
        <v>5</v>
      </c>
      <c r="E12" s="123">
        <v>23</v>
      </c>
      <c r="F12" s="123">
        <v>22</v>
      </c>
      <c r="G12" s="22"/>
      <c r="H12" s="40">
        <v>572</v>
      </c>
      <c r="I12" s="56">
        <v>47</v>
      </c>
      <c r="J12" s="41"/>
      <c r="K12" s="72">
        <f t="shared" si="0"/>
        <v>-17</v>
      </c>
      <c r="L12" s="73">
        <f t="shared" si="1"/>
        <v>-2.8862478777589131</v>
      </c>
      <c r="M12" s="292">
        <f t="shared" si="2"/>
        <v>572</v>
      </c>
      <c r="N12" s="293">
        <f t="shared" si="3"/>
        <v>0</v>
      </c>
      <c r="O12" s="28"/>
      <c r="P12" s="7">
        <v>11</v>
      </c>
      <c r="Q12" s="7">
        <v>6</v>
      </c>
      <c r="R12" s="109"/>
      <c r="S12" s="340">
        <v>13</v>
      </c>
      <c r="T12" s="373" t="s">
        <v>73</v>
      </c>
      <c r="U12" s="342">
        <v>12</v>
      </c>
      <c r="V12" s="341" t="s">
        <v>73</v>
      </c>
      <c r="W12" s="343"/>
      <c r="X12" s="123">
        <v>3</v>
      </c>
      <c r="Y12" s="159"/>
      <c r="Z12" s="344">
        <v>73</v>
      </c>
      <c r="AA12" s="345">
        <v>24</v>
      </c>
      <c r="AB12" s="158"/>
      <c r="AC12" s="356">
        <v>62</v>
      </c>
      <c r="AD12" s="347">
        <v>16</v>
      </c>
      <c r="AE12" s="348">
        <v>62</v>
      </c>
      <c r="AF12" s="41"/>
    </row>
    <row r="13" spans="1:34" x14ac:dyDescent="0.2">
      <c r="A13" s="40">
        <v>256</v>
      </c>
      <c r="B13" s="56">
        <v>21</v>
      </c>
      <c r="C13" s="21"/>
      <c r="D13" s="85" t="s">
        <v>6</v>
      </c>
      <c r="E13" s="123">
        <v>12</v>
      </c>
      <c r="F13" s="123">
        <v>12</v>
      </c>
      <c r="G13" s="22"/>
      <c r="H13" s="40">
        <v>241</v>
      </c>
      <c r="I13" s="56">
        <v>18</v>
      </c>
      <c r="J13" s="41"/>
      <c r="K13" s="72">
        <f t="shared" si="0"/>
        <v>-15</v>
      </c>
      <c r="L13" s="73">
        <f t="shared" si="1"/>
        <v>-5.859375</v>
      </c>
      <c r="M13" s="292">
        <f t="shared" si="2"/>
        <v>239</v>
      </c>
      <c r="N13" s="293">
        <f t="shared" si="3"/>
        <v>2</v>
      </c>
      <c r="O13" s="28"/>
      <c r="P13" s="7">
        <v>4</v>
      </c>
      <c r="Q13" s="7">
        <v>1</v>
      </c>
      <c r="R13" s="109"/>
      <c r="S13" s="349">
        <v>14</v>
      </c>
      <c r="T13" s="373" t="s">
        <v>73</v>
      </c>
      <c r="U13" s="342">
        <v>7</v>
      </c>
      <c r="V13" s="341" t="s">
        <v>73</v>
      </c>
      <c r="W13" s="343"/>
      <c r="X13" s="123">
        <v>0</v>
      </c>
      <c r="Y13" s="159"/>
      <c r="Z13" s="344">
        <v>73</v>
      </c>
      <c r="AA13" s="345">
        <v>26</v>
      </c>
      <c r="AB13" s="158"/>
      <c r="AC13" s="346">
        <v>52</v>
      </c>
      <c r="AD13" s="347">
        <v>18</v>
      </c>
      <c r="AE13" s="348">
        <v>69</v>
      </c>
      <c r="AF13" s="41"/>
    </row>
    <row r="14" spans="1:34" x14ac:dyDescent="0.2">
      <c r="A14" s="40">
        <v>543</v>
      </c>
      <c r="B14" s="56">
        <v>48</v>
      </c>
      <c r="C14" s="21"/>
      <c r="D14" s="85" t="s">
        <v>7</v>
      </c>
      <c r="E14" s="123">
        <v>18</v>
      </c>
      <c r="F14" s="123">
        <v>18</v>
      </c>
      <c r="G14" s="22"/>
      <c r="H14" s="40">
        <v>522</v>
      </c>
      <c r="I14" s="56">
        <v>44</v>
      </c>
      <c r="J14" s="41"/>
      <c r="K14" s="72">
        <f t="shared" si="0"/>
        <v>-21</v>
      </c>
      <c r="L14" s="73">
        <f t="shared" si="1"/>
        <v>-3.867403314917127</v>
      </c>
      <c r="M14" s="292">
        <f t="shared" si="2"/>
        <v>525</v>
      </c>
      <c r="N14" s="293">
        <f t="shared" si="3"/>
        <v>-3</v>
      </c>
      <c r="O14" s="28"/>
      <c r="P14" s="7">
        <v>10</v>
      </c>
      <c r="Q14" s="7">
        <v>2</v>
      </c>
      <c r="R14" s="109"/>
      <c r="S14" s="340">
        <v>4</v>
      </c>
      <c r="T14" s="373" t="s">
        <v>73</v>
      </c>
      <c r="U14" s="342">
        <v>15</v>
      </c>
      <c r="V14" s="341" t="s">
        <v>73</v>
      </c>
      <c r="W14" s="343"/>
      <c r="X14" s="123">
        <v>9</v>
      </c>
      <c r="Y14" s="159"/>
      <c r="Z14" s="344">
        <v>71</v>
      </c>
      <c r="AA14" s="345">
        <v>21</v>
      </c>
      <c r="AB14" s="158"/>
      <c r="AC14" s="346">
        <v>52</v>
      </c>
      <c r="AD14" s="173">
        <v>18</v>
      </c>
      <c r="AE14" s="355">
        <v>69</v>
      </c>
      <c r="AF14" s="41"/>
    </row>
    <row r="15" spans="1:34" x14ac:dyDescent="0.2">
      <c r="A15" s="40">
        <v>270</v>
      </c>
      <c r="B15" s="56">
        <v>19</v>
      </c>
      <c r="C15" s="21"/>
      <c r="D15" s="85" t="s">
        <v>8</v>
      </c>
      <c r="E15" s="123">
        <v>14</v>
      </c>
      <c r="F15" s="123">
        <v>14</v>
      </c>
      <c r="G15" s="22"/>
      <c r="H15" s="40">
        <v>269</v>
      </c>
      <c r="I15" s="56">
        <v>21</v>
      </c>
      <c r="J15" s="41"/>
      <c r="K15" s="72">
        <f t="shared" si="0"/>
        <v>-1</v>
      </c>
      <c r="L15" s="73">
        <f t="shared" si="1"/>
        <v>-0.37037037037037041</v>
      </c>
      <c r="M15" s="292">
        <f t="shared" si="2"/>
        <v>269</v>
      </c>
      <c r="N15" s="293">
        <f t="shared" si="3"/>
        <v>0</v>
      </c>
      <c r="O15" s="28"/>
      <c r="P15" s="7">
        <v>9</v>
      </c>
      <c r="Q15" s="7">
        <v>2</v>
      </c>
      <c r="R15" s="109"/>
      <c r="S15" s="349">
        <v>6</v>
      </c>
      <c r="T15" s="373" t="s">
        <v>73</v>
      </c>
      <c r="U15" s="342">
        <v>3</v>
      </c>
      <c r="V15" s="341" t="s">
        <v>73</v>
      </c>
      <c r="W15" s="343"/>
      <c r="X15" s="123">
        <v>1</v>
      </c>
      <c r="Y15" s="159"/>
      <c r="Z15" s="344">
        <v>73</v>
      </c>
      <c r="AA15" s="345">
        <v>27</v>
      </c>
      <c r="AB15" s="158"/>
      <c r="AC15" s="346">
        <v>50</v>
      </c>
      <c r="AD15" s="347">
        <v>12</v>
      </c>
      <c r="AE15" s="348">
        <v>64</v>
      </c>
      <c r="AF15" s="41"/>
    </row>
    <row r="16" spans="1:34" x14ac:dyDescent="0.2">
      <c r="A16" s="40">
        <v>429</v>
      </c>
      <c r="B16" s="56">
        <v>28</v>
      </c>
      <c r="C16" s="21"/>
      <c r="D16" s="85" t="s">
        <v>9</v>
      </c>
      <c r="E16" s="123">
        <v>17</v>
      </c>
      <c r="F16" s="123">
        <v>17</v>
      </c>
      <c r="G16" s="22"/>
      <c r="H16" s="40">
        <v>427</v>
      </c>
      <c r="I16" s="56">
        <v>31</v>
      </c>
      <c r="J16" s="41"/>
      <c r="K16" s="72">
        <f t="shared" si="0"/>
        <v>-2</v>
      </c>
      <c r="L16" s="73">
        <f t="shared" si="1"/>
        <v>-0.46620046620046618</v>
      </c>
      <c r="M16" s="292">
        <f t="shared" si="2"/>
        <v>427</v>
      </c>
      <c r="N16" s="293">
        <f t="shared" si="3"/>
        <v>0</v>
      </c>
      <c r="O16" s="28"/>
      <c r="P16" s="7">
        <v>11</v>
      </c>
      <c r="Q16" s="7">
        <v>2</v>
      </c>
      <c r="R16" s="109"/>
      <c r="S16" s="349">
        <v>3</v>
      </c>
      <c r="T16" s="373" t="s">
        <v>73</v>
      </c>
      <c r="U16" s="353">
        <v>9</v>
      </c>
      <c r="V16" s="341" t="s">
        <v>73</v>
      </c>
      <c r="W16" s="343"/>
      <c r="X16" s="123">
        <v>1</v>
      </c>
      <c r="Y16" s="159"/>
      <c r="Z16" s="344">
        <v>75</v>
      </c>
      <c r="AA16" s="345">
        <v>23</v>
      </c>
      <c r="AB16" s="158"/>
      <c r="AC16" s="346">
        <v>67</v>
      </c>
      <c r="AD16" s="347">
        <v>19</v>
      </c>
      <c r="AE16" s="348">
        <v>69</v>
      </c>
      <c r="AF16" s="41"/>
    </row>
    <row r="17" spans="1:34" x14ac:dyDescent="0.2">
      <c r="A17" s="40">
        <v>327</v>
      </c>
      <c r="B17" s="56">
        <v>47</v>
      </c>
      <c r="C17" s="21"/>
      <c r="D17" s="85" t="s">
        <v>10</v>
      </c>
      <c r="E17" s="123">
        <v>15</v>
      </c>
      <c r="F17" s="123">
        <v>15</v>
      </c>
      <c r="G17" s="22"/>
      <c r="H17" s="40">
        <v>316</v>
      </c>
      <c r="I17" s="56">
        <v>40</v>
      </c>
      <c r="J17" s="41"/>
      <c r="K17" s="72">
        <f t="shared" si="0"/>
        <v>-11</v>
      </c>
      <c r="L17" s="73">
        <f t="shared" si="1"/>
        <v>-3.3639143730886847</v>
      </c>
      <c r="M17" s="292">
        <f t="shared" si="2"/>
        <v>315</v>
      </c>
      <c r="N17" s="293">
        <f t="shared" si="3"/>
        <v>1</v>
      </c>
      <c r="O17" s="28"/>
      <c r="P17" s="7">
        <v>9</v>
      </c>
      <c r="Q17" s="7">
        <v>2</v>
      </c>
      <c r="R17" s="109"/>
      <c r="S17" s="349">
        <v>14</v>
      </c>
      <c r="T17" s="373" t="s">
        <v>73</v>
      </c>
      <c r="U17" s="342">
        <v>6</v>
      </c>
      <c r="V17" s="341" t="s">
        <v>73</v>
      </c>
      <c r="W17" s="343"/>
      <c r="X17" s="123">
        <v>1</v>
      </c>
      <c r="Y17" s="159"/>
      <c r="Z17" s="344">
        <v>74</v>
      </c>
      <c r="AA17" s="345">
        <v>23</v>
      </c>
      <c r="AB17" s="158"/>
      <c r="AC17" s="356">
        <v>44</v>
      </c>
      <c r="AD17" s="173">
        <v>20</v>
      </c>
      <c r="AE17" s="355">
        <v>75</v>
      </c>
      <c r="AF17" s="41"/>
      <c r="AG17" s="2" t="s">
        <v>0</v>
      </c>
    </row>
    <row r="18" spans="1:34" x14ac:dyDescent="0.2">
      <c r="A18" s="40">
        <v>156</v>
      </c>
      <c r="B18" s="56">
        <v>26</v>
      </c>
      <c r="C18" s="21"/>
      <c r="D18" s="85" t="s">
        <v>11</v>
      </c>
      <c r="E18" s="123">
        <v>9</v>
      </c>
      <c r="F18" s="123">
        <v>8</v>
      </c>
      <c r="G18" s="22"/>
      <c r="H18" s="40">
        <v>152</v>
      </c>
      <c r="I18" s="56">
        <v>26</v>
      </c>
      <c r="J18" s="41"/>
      <c r="K18" s="72">
        <f t="shared" si="0"/>
        <v>-4</v>
      </c>
      <c r="L18" s="73">
        <f t="shared" si="1"/>
        <v>-2.5641025641025639</v>
      </c>
      <c r="M18" s="292">
        <f t="shared" si="2"/>
        <v>153</v>
      </c>
      <c r="N18" s="293">
        <f t="shared" si="3"/>
        <v>-1</v>
      </c>
      <c r="O18" s="28"/>
      <c r="P18" s="7">
        <v>3</v>
      </c>
      <c r="Q18" s="7">
        <v>4</v>
      </c>
      <c r="R18" s="109"/>
      <c r="S18" s="340">
        <v>4</v>
      </c>
      <c r="T18" s="373" t="s">
        <v>73</v>
      </c>
      <c r="U18" s="342">
        <v>1</v>
      </c>
      <c r="V18" s="341" t="s">
        <v>73</v>
      </c>
      <c r="W18" s="343"/>
      <c r="X18" s="123">
        <v>1</v>
      </c>
      <c r="Y18" s="159"/>
      <c r="Z18" s="344">
        <v>73</v>
      </c>
      <c r="AA18" s="345">
        <v>23</v>
      </c>
      <c r="AB18" s="158"/>
      <c r="AC18" s="357">
        <v>38</v>
      </c>
      <c r="AD18" s="173">
        <v>15</v>
      </c>
      <c r="AE18" s="355">
        <v>60</v>
      </c>
      <c r="AF18" s="41"/>
    </row>
    <row r="19" spans="1:34" x14ac:dyDescent="0.2">
      <c r="A19" s="40">
        <v>351</v>
      </c>
      <c r="B19" s="56">
        <v>29</v>
      </c>
      <c r="C19" s="21"/>
      <c r="D19" s="85" t="s">
        <v>12</v>
      </c>
      <c r="E19" s="123">
        <v>14</v>
      </c>
      <c r="F19" s="123">
        <v>14</v>
      </c>
      <c r="G19" s="22"/>
      <c r="H19" s="40">
        <v>337</v>
      </c>
      <c r="I19" s="56">
        <v>25</v>
      </c>
      <c r="J19" s="41"/>
      <c r="K19" s="72">
        <f t="shared" si="0"/>
        <v>-14</v>
      </c>
      <c r="L19" s="73">
        <f t="shared" si="1"/>
        <v>-3.9886039886039883</v>
      </c>
      <c r="M19" s="292">
        <f t="shared" si="2"/>
        <v>337</v>
      </c>
      <c r="N19" s="293">
        <f t="shared" si="3"/>
        <v>0</v>
      </c>
      <c r="O19" s="28"/>
      <c r="P19" s="7">
        <v>3</v>
      </c>
      <c r="Q19" s="7">
        <v>0</v>
      </c>
      <c r="R19" s="109"/>
      <c r="S19" s="340">
        <v>12</v>
      </c>
      <c r="T19" s="373" t="s">
        <v>73</v>
      </c>
      <c r="U19" s="342">
        <v>5</v>
      </c>
      <c r="V19" s="341" t="s">
        <v>73</v>
      </c>
      <c r="W19" s="343"/>
      <c r="X19" s="123">
        <v>0</v>
      </c>
      <c r="Y19" s="159"/>
      <c r="Z19" s="344">
        <v>71</v>
      </c>
      <c r="AA19" s="345">
        <v>21</v>
      </c>
      <c r="AB19" s="158"/>
      <c r="AC19" s="354">
        <v>68</v>
      </c>
      <c r="AD19" s="173">
        <v>17</v>
      </c>
      <c r="AE19" s="355">
        <v>65</v>
      </c>
      <c r="AF19" s="41"/>
    </row>
    <row r="20" spans="1:34" x14ac:dyDescent="0.2">
      <c r="A20" s="40">
        <v>290</v>
      </c>
      <c r="B20" s="56">
        <v>10</v>
      </c>
      <c r="C20" s="21"/>
      <c r="D20" s="85" t="s">
        <v>13</v>
      </c>
      <c r="E20" s="123">
        <v>12</v>
      </c>
      <c r="F20" s="123">
        <v>10</v>
      </c>
      <c r="G20" s="22"/>
      <c r="H20" s="40">
        <v>273</v>
      </c>
      <c r="I20" s="56">
        <v>8</v>
      </c>
      <c r="J20" s="41"/>
      <c r="K20" s="72">
        <f t="shared" si="0"/>
        <v>-17</v>
      </c>
      <c r="L20" s="73">
        <f t="shared" si="1"/>
        <v>-5.8620689655172411</v>
      </c>
      <c r="M20" s="292">
        <f t="shared" si="2"/>
        <v>273</v>
      </c>
      <c r="N20" s="293">
        <f t="shared" si="3"/>
        <v>0</v>
      </c>
      <c r="O20" s="28"/>
      <c r="P20" s="7">
        <v>4</v>
      </c>
      <c r="Q20" s="7">
        <v>0</v>
      </c>
      <c r="R20" s="109"/>
      <c r="S20" s="340">
        <v>15</v>
      </c>
      <c r="T20" s="373" t="s">
        <v>73</v>
      </c>
      <c r="U20" s="342">
        <v>6</v>
      </c>
      <c r="V20" s="341" t="s">
        <v>73</v>
      </c>
      <c r="W20" s="343"/>
      <c r="X20" s="123">
        <v>0</v>
      </c>
      <c r="Y20" s="159"/>
      <c r="Z20" s="344">
        <v>73</v>
      </c>
      <c r="AA20" s="345">
        <v>26</v>
      </c>
      <c r="AB20" s="158"/>
      <c r="AC20" s="356">
        <v>55</v>
      </c>
      <c r="AD20" s="173">
        <v>23</v>
      </c>
      <c r="AE20" s="355">
        <v>70</v>
      </c>
      <c r="AF20" s="41"/>
    </row>
    <row r="21" spans="1:34" x14ac:dyDescent="0.2">
      <c r="A21" s="40">
        <v>288</v>
      </c>
      <c r="B21" s="56">
        <v>25</v>
      </c>
      <c r="C21" s="21"/>
      <c r="D21" s="85" t="s">
        <v>14</v>
      </c>
      <c r="E21" s="123">
        <v>11</v>
      </c>
      <c r="F21" s="123">
        <v>11</v>
      </c>
      <c r="G21" s="22"/>
      <c r="H21" s="40">
        <v>279</v>
      </c>
      <c r="I21" s="56">
        <v>21</v>
      </c>
      <c r="J21" s="41"/>
      <c r="K21" s="72">
        <f t="shared" si="0"/>
        <v>-9</v>
      </c>
      <c r="L21" s="73">
        <f t="shared" si="1"/>
        <v>-3.125</v>
      </c>
      <c r="M21" s="292">
        <f t="shared" si="2"/>
        <v>280</v>
      </c>
      <c r="N21" s="293">
        <f t="shared" si="3"/>
        <v>-1</v>
      </c>
      <c r="O21" s="28"/>
      <c r="P21" s="7">
        <v>7</v>
      </c>
      <c r="Q21" s="7">
        <v>0</v>
      </c>
      <c r="R21" s="109"/>
      <c r="S21" s="340">
        <v>7</v>
      </c>
      <c r="T21" s="373" t="s">
        <v>73</v>
      </c>
      <c r="U21" s="342">
        <v>8</v>
      </c>
      <c r="V21" s="341" t="s">
        <v>73</v>
      </c>
      <c r="W21" s="343"/>
      <c r="X21" s="123">
        <v>0</v>
      </c>
      <c r="Y21" s="159"/>
      <c r="Z21" s="344">
        <v>74</v>
      </c>
      <c r="AA21" s="345">
        <v>24</v>
      </c>
      <c r="AB21" s="158"/>
      <c r="AC21" s="356">
        <v>60</v>
      </c>
      <c r="AD21" s="173">
        <v>18</v>
      </c>
      <c r="AE21" s="355">
        <v>65</v>
      </c>
      <c r="AF21" s="41"/>
    </row>
    <row r="22" spans="1:34" x14ac:dyDescent="0.2">
      <c r="A22" s="40">
        <v>234</v>
      </c>
      <c r="B22" s="56">
        <v>30</v>
      </c>
      <c r="C22" s="21"/>
      <c r="D22" s="85" t="s">
        <v>15</v>
      </c>
      <c r="E22" s="123">
        <v>12</v>
      </c>
      <c r="F22" s="123">
        <v>13</v>
      </c>
      <c r="G22" s="22"/>
      <c r="H22" s="40">
        <v>229</v>
      </c>
      <c r="I22" s="56">
        <v>30</v>
      </c>
      <c r="J22" s="41"/>
      <c r="K22" s="72">
        <f t="shared" si="0"/>
        <v>-5</v>
      </c>
      <c r="L22" s="73">
        <f t="shared" si="1"/>
        <v>-2.1367521367521367</v>
      </c>
      <c r="M22" s="292">
        <f t="shared" si="2"/>
        <v>230</v>
      </c>
      <c r="N22" s="293">
        <f t="shared" si="3"/>
        <v>-1</v>
      </c>
      <c r="O22" s="28"/>
      <c r="P22" s="7">
        <v>6</v>
      </c>
      <c r="Q22" s="7">
        <v>2</v>
      </c>
      <c r="R22" s="109"/>
      <c r="S22" s="340">
        <v>7</v>
      </c>
      <c r="T22" s="373" t="s">
        <v>73</v>
      </c>
      <c r="U22" s="342">
        <v>3</v>
      </c>
      <c r="V22" s="341" t="s">
        <v>73</v>
      </c>
      <c r="W22" s="343"/>
      <c r="X22" s="123">
        <v>0</v>
      </c>
      <c r="Y22" s="159"/>
      <c r="Z22" s="344">
        <v>75</v>
      </c>
      <c r="AA22" s="345">
        <v>26</v>
      </c>
      <c r="AB22" s="158"/>
      <c r="AC22" s="356">
        <v>49</v>
      </c>
      <c r="AD22" s="341">
        <v>17</v>
      </c>
      <c r="AE22" s="358">
        <v>71</v>
      </c>
      <c r="AF22" s="41"/>
      <c r="AH22" s="174" t="s">
        <v>0</v>
      </c>
    </row>
    <row r="23" spans="1:34" x14ac:dyDescent="0.2">
      <c r="A23" s="40">
        <v>675</v>
      </c>
      <c r="B23" s="56">
        <v>64</v>
      </c>
      <c r="C23" s="21"/>
      <c r="D23" s="85" t="s">
        <v>16</v>
      </c>
      <c r="E23" s="123">
        <v>22</v>
      </c>
      <c r="F23" s="123">
        <v>22</v>
      </c>
      <c r="G23" s="22"/>
      <c r="H23" s="40">
        <v>667</v>
      </c>
      <c r="I23" s="56">
        <v>63</v>
      </c>
      <c r="J23" s="41"/>
      <c r="K23" s="72">
        <f t="shared" si="0"/>
        <v>-8</v>
      </c>
      <c r="L23" s="73">
        <f t="shared" si="1"/>
        <v>-1.1851851851851851</v>
      </c>
      <c r="M23" s="292">
        <f t="shared" si="2"/>
        <v>667</v>
      </c>
      <c r="N23" s="293">
        <f t="shared" si="3"/>
        <v>0</v>
      </c>
      <c r="O23" s="28"/>
      <c r="P23" s="7">
        <v>24</v>
      </c>
      <c r="Q23" s="7">
        <v>6</v>
      </c>
      <c r="R23" s="109"/>
      <c r="S23" s="340">
        <v>11</v>
      </c>
      <c r="T23" s="373" t="s">
        <v>73</v>
      </c>
      <c r="U23" s="342">
        <v>19</v>
      </c>
      <c r="V23" s="341" t="s">
        <v>73</v>
      </c>
      <c r="W23" s="343"/>
      <c r="X23" s="123">
        <v>2</v>
      </c>
      <c r="Y23" s="159"/>
      <c r="Z23" s="344">
        <v>70</v>
      </c>
      <c r="AA23" s="345">
        <v>19</v>
      </c>
      <c r="AB23" s="158"/>
      <c r="AC23" s="356">
        <v>55</v>
      </c>
      <c r="AD23" s="173">
        <v>15</v>
      </c>
      <c r="AE23" s="355">
        <v>67</v>
      </c>
      <c r="AF23" s="41"/>
    </row>
    <row r="24" spans="1:34" x14ac:dyDescent="0.2">
      <c r="A24" s="183">
        <v>125</v>
      </c>
      <c r="B24" s="184">
        <v>20</v>
      </c>
      <c r="C24" s="21"/>
      <c r="D24" s="185" t="s">
        <v>17</v>
      </c>
      <c r="E24" s="186">
        <v>7</v>
      </c>
      <c r="F24" s="186">
        <v>7</v>
      </c>
      <c r="G24" s="22"/>
      <c r="H24" s="183">
        <v>109</v>
      </c>
      <c r="I24" s="184">
        <v>17</v>
      </c>
      <c r="J24" s="41"/>
      <c r="K24" s="259">
        <f t="shared" si="0"/>
        <v>-16</v>
      </c>
      <c r="L24" s="260">
        <f t="shared" si="1"/>
        <v>-12.8</v>
      </c>
      <c r="M24" s="294">
        <f t="shared" si="2"/>
        <v>110</v>
      </c>
      <c r="N24" s="295">
        <f t="shared" si="3"/>
        <v>-1</v>
      </c>
      <c r="O24" s="28"/>
      <c r="P24" s="187">
        <v>2</v>
      </c>
      <c r="Q24" s="262">
        <v>0</v>
      </c>
      <c r="R24" s="188"/>
      <c r="S24" s="359">
        <v>12</v>
      </c>
      <c r="T24" s="360" t="s">
        <v>73</v>
      </c>
      <c r="U24" s="361">
        <v>3</v>
      </c>
      <c r="V24" s="360" t="s">
        <v>73</v>
      </c>
      <c r="W24" s="362"/>
      <c r="X24" s="186">
        <v>2</v>
      </c>
      <c r="Y24" s="159"/>
      <c r="Z24" s="363">
        <v>70</v>
      </c>
      <c r="AA24" s="364">
        <v>22</v>
      </c>
      <c r="AB24" s="158"/>
      <c r="AC24" s="365">
        <v>34</v>
      </c>
      <c r="AD24" s="366">
        <v>15</v>
      </c>
      <c r="AE24" s="367">
        <v>74</v>
      </c>
      <c r="AF24" s="41"/>
    </row>
    <row r="25" spans="1:34" s="11" customFormat="1" ht="5.25" customHeight="1" x14ac:dyDescent="0.2">
      <c r="A25" s="68"/>
      <c r="B25" s="62"/>
      <c r="C25" s="69"/>
      <c r="D25" s="70"/>
      <c r="E25" s="119"/>
      <c r="F25" s="119"/>
      <c r="G25" s="70"/>
      <c r="H25" s="68"/>
      <c r="I25" s="62"/>
      <c r="J25" s="62"/>
      <c r="K25" s="59"/>
      <c r="L25" s="60"/>
      <c r="M25" s="296"/>
      <c r="N25" s="296"/>
      <c r="O25" s="315"/>
      <c r="P25" s="61"/>
      <c r="Q25" s="61"/>
      <c r="R25" s="110"/>
      <c r="S25" s="62"/>
      <c r="T25" s="61"/>
      <c r="U25" s="63"/>
      <c r="V25" s="61"/>
      <c r="W25" s="110"/>
      <c r="X25" s="61"/>
      <c r="Y25" s="315"/>
      <c r="Z25" s="62"/>
      <c r="AA25" s="60"/>
      <c r="AB25" s="62"/>
      <c r="AC25" s="61"/>
      <c r="AD25" s="61"/>
      <c r="AE25" s="208"/>
      <c r="AF25" s="62"/>
    </row>
    <row r="26" spans="1:34" ht="24" x14ac:dyDescent="0.2">
      <c r="A26" s="47">
        <v>0</v>
      </c>
      <c r="B26" s="272">
        <v>0</v>
      </c>
      <c r="C26" s="21"/>
      <c r="D26" s="80" t="s">
        <v>72</v>
      </c>
      <c r="E26" s="124">
        <v>3</v>
      </c>
      <c r="F26" s="124">
        <v>3</v>
      </c>
      <c r="G26" s="22"/>
      <c r="H26" s="47">
        <v>0</v>
      </c>
      <c r="I26" s="66">
        <v>0</v>
      </c>
      <c r="J26" s="41"/>
      <c r="K26" s="171">
        <v>0</v>
      </c>
      <c r="L26" s="172">
        <v>0</v>
      </c>
      <c r="M26" s="297">
        <f>SUM(A26+P26-S26-U26-X26)</f>
        <v>0</v>
      </c>
      <c r="N26" s="298">
        <f>SUM(H26-M26)</f>
        <v>0</v>
      </c>
      <c r="O26" s="316"/>
      <c r="P26" s="86">
        <v>0</v>
      </c>
      <c r="Q26" s="49">
        <v>0</v>
      </c>
      <c r="R26" s="111"/>
      <c r="S26" s="87">
        <v>0</v>
      </c>
      <c r="T26" s="128" t="s">
        <v>73</v>
      </c>
      <c r="U26" s="88">
        <v>0</v>
      </c>
      <c r="V26" s="128" t="s">
        <v>73</v>
      </c>
      <c r="W26" s="112"/>
      <c r="X26" s="89">
        <v>0</v>
      </c>
      <c r="Y26" s="316"/>
      <c r="Z26" s="67">
        <v>0</v>
      </c>
      <c r="AA26" s="91">
        <v>0</v>
      </c>
      <c r="AB26" s="41"/>
      <c r="AC26" s="95">
        <v>0</v>
      </c>
      <c r="AD26" s="128">
        <v>0</v>
      </c>
      <c r="AE26" s="209">
        <v>0</v>
      </c>
      <c r="AF26" s="41"/>
    </row>
    <row r="27" spans="1:34" s="11" customFormat="1" ht="6.75" customHeight="1" x14ac:dyDescent="0.2">
      <c r="A27" s="68"/>
      <c r="B27" s="62"/>
      <c r="C27" s="69"/>
      <c r="D27" s="70"/>
      <c r="E27" s="119"/>
      <c r="F27" s="119"/>
      <c r="G27" s="70"/>
      <c r="H27" s="68"/>
      <c r="I27" s="62"/>
      <c r="J27" s="62"/>
      <c r="K27" s="59"/>
      <c r="L27" s="60"/>
      <c r="M27" s="296"/>
      <c r="N27" s="296"/>
      <c r="O27" s="315"/>
      <c r="P27" s="61"/>
      <c r="Q27" s="61"/>
      <c r="R27" s="110"/>
      <c r="S27" s="62"/>
      <c r="T27" s="61"/>
      <c r="U27" s="63"/>
      <c r="V27" s="61"/>
      <c r="W27" s="110"/>
      <c r="X27" s="61"/>
      <c r="Y27" s="315"/>
      <c r="Z27" s="62"/>
      <c r="AA27" s="60"/>
      <c r="AB27" s="62"/>
      <c r="AC27" s="61"/>
      <c r="AD27" s="61"/>
      <c r="AE27" s="208"/>
      <c r="AF27" s="62"/>
    </row>
    <row r="28" spans="1:34" s="169" customFormat="1" ht="25.5" x14ac:dyDescent="0.2">
      <c r="A28" s="155">
        <v>37</v>
      </c>
      <c r="B28" s="272">
        <v>12</v>
      </c>
      <c r="C28" s="157"/>
      <c r="D28" s="80" t="s">
        <v>62</v>
      </c>
      <c r="E28" s="124">
        <v>2</v>
      </c>
      <c r="F28" s="124">
        <v>2</v>
      </c>
      <c r="G28" s="22"/>
      <c r="H28" s="155">
        <v>32</v>
      </c>
      <c r="I28" s="156">
        <v>11</v>
      </c>
      <c r="J28" s="158"/>
      <c r="K28" s="81">
        <f>H28-A28</f>
        <v>-5</v>
      </c>
      <c r="L28" s="82">
        <f>SUM(K28/A28*100)</f>
        <v>-13.513513513513514</v>
      </c>
      <c r="M28" s="297">
        <f>SUM(A28+P28-S28-U28-X28)</f>
        <v>33</v>
      </c>
      <c r="N28" s="298">
        <f>SUM(H28-M28)</f>
        <v>-1</v>
      </c>
      <c r="O28" s="317"/>
      <c r="P28" s="160">
        <v>0</v>
      </c>
      <c r="Q28" s="161">
        <v>0</v>
      </c>
      <c r="R28" s="162"/>
      <c r="S28" s="163">
        <v>4</v>
      </c>
      <c r="T28" s="168" t="s">
        <v>73</v>
      </c>
      <c r="U28" s="164">
        <v>0</v>
      </c>
      <c r="V28" s="168" t="s">
        <v>73</v>
      </c>
      <c r="W28" s="165"/>
      <c r="X28" s="124">
        <v>0</v>
      </c>
      <c r="Y28" s="317"/>
      <c r="Z28" s="166">
        <v>79</v>
      </c>
      <c r="AA28" s="156">
        <v>32</v>
      </c>
      <c r="AB28" s="158"/>
      <c r="AC28" s="167">
        <v>0</v>
      </c>
      <c r="AD28" s="168">
        <v>29</v>
      </c>
      <c r="AE28" s="213">
        <v>77</v>
      </c>
      <c r="AF28" s="158"/>
    </row>
    <row r="29" spans="1:34" s="11" customFormat="1" ht="6.75" customHeight="1" x14ac:dyDescent="0.2">
      <c r="A29" s="68"/>
      <c r="B29" s="62"/>
      <c r="C29" s="69"/>
      <c r="D29" s="70"/>
      <c r="E29" s="119"/>
      <c r="F29" s="119"/>
      <c r="G29" s="70"/>
      <c r="H29" s="68"/>
      <c r="I29" s="62"/>
      <c r="J29" s="62"/>
      <c r="K29" s="59"/>
      <c r="L29" s="60"/>
      <c r="M29" s="296"/>
      <c r="N29" s="296"/>
      <c r="O29" s="318"/>
      <c r="P29" s="61"/>
      <c r="Q29" s="61"/>
      <c r="R29" s="110"/>
      <c r="S29" s="62"/>
      <c r="T29" s="61"/>
      <c r="U29" s="63"/>
      <c r="V29" s="61"/>
      <c r="W29" s="110"/>
      <c r="X29" s="61"/>
      <c r="Y29" s="318"/>
      <c r="Z29" s="62"/>
      <c r="AA29" s="60"/>
      <c r="AB29" s="320"/>
      <c r="AC29" s="61"/>
      <c r="AD29" s="61" t="s">
        <v>0</v>
      </c>
      <c r="AE29" s="208"/>
      <c r="AF29" s="62"/>
    </row>
    <row r="30" spans="1:34" s="11" customFormat="1" ht="16.5" thickBot="1" x14ac:dyDescent="0.25">
      <c r="A30" s="251">
        <f>SUM(A6:A28)</f>
        <v>5989</v>
      </c>
      <c r="B30" s="251">
        <f>SUM(B28:B29,B26,B6:B24)</f>
        <v>571</v>
      </c>
      <c r="C30" s="216"/>
      <c r="D30" s="217" t="s">
        <v>55</v>
      </c>
      <c r="E30" s="251">
        <f>SUM(E28:E29,E26,E6:E24)</f>
        <v>256</v>
      </c>
      <c r="F30" s="251">
        <f>SUM(F28,F26,F6:F24)</f>
        <v>251</v>
      </c>
      <c r="G30" s="218"/>
      <c r="H30" s="251">
        <f>SUM(H6:H28)</f>
        <v>5774</v>
      </c>
      <c r="I30" s="251">
        <f>SUM(I28:I29,I26,I6:I24)</f>
        <v>523</v>
      </c>
      <c r="J30" s="219"/>
      <c r="K30" s="324">
        <f>SUM(K28:K29,K26,K6:K24)</f>
        <v>-215</v>
      </c>
      <c r="L30" s="328">
        <f>SUM(K30/A30*100)</f>
        <v>-3.5899148438804476</v>
      </c>
      <c r="M30" s="299">
        <f>SUM(M28:M29,M26,M6:M24)</f>
        <v>5782</v>
      </c>
      <c r="N30" s="319">
        <f>SUM(N28:N29,N26,N6:N24)</f>
        <v>-8</v>
      </c>
      <c r="O30" s="311"/>
      <c r="P30" s="312">
        <f>SUM(P28:P29,P26,P6:P24)</f>
        <v>124</v>
      </c>
      <c r="Q30" s="312">
        <f>SUM(Q28:Q29,Q26,Q6:Q24)</f>
        <v>32</v>
      </c>
      <c r="R30" s="246"/>
      <c r="S30" s="312">
        <f>SUM(S28:S29,S26,S6:S24)</f>
        <v>175</v>
      </c>
      <c r="T30" s="312">
        <f>SUM(T28:T29,T26,T6:T24)</f>
        <v>0</v>
      </c>
      <c r="U30" s="312">
        <f>SUM(U28:U29,U26,U6:U24)</f>
        <v>128</v>
      </c>
      <c r="V30" s="312">
        <f>SUM(V28:V29,V26,V6:V24)</f>
        <v>0</v>
      </c>
      <c r="W30" s="246"/>
      <c r="X30" s="312">
        <f>SUM(X28:X29,X26,X6:X24)</f>
        <v>28</v>
      </c>
      <c r="Y30" s="311"/>
      <c r="Z30" s="313">
        <f>SUM(Z28,Z24,Z23,Z22,Z21,Z20,Z19,Z18,Z17,Z16,Z15,Z14,Z13,Z12,Z11,Z10,Z9,Z8,Z7,Z6)/20</f>
        <v>73.099999999999994</v>
      </c>
      <c r="AA30" s="313">
        <f>SUM(AA28,AA24,AA23,AA22,AA21,AA20,AA19,AA18,AA17,AA16,AA15,AA14,AA13,AA12,AA11,AA10,AA9,AA8,AA7,AA6)/20</f>
        <v>23.9</v>
      </c>
      <c r="AB30" s="321"/>
      <c r="AC30" s="313">
        <f>SUM(AC24,AC23,AC22,AC21,AC20,AC19,AC18,AC17,AC16,AC15,AC14,AC12,AC11,AC10,AC9,AC8,AC7)/17</f>
        <v>55.411764705882355</v>
      </c>
      <c r="AD30" s="313">
        <f>SUM(AD28,AD24,AD23,AD22,AD21,AD20,AD19,AD18,AD17,AD16,AD15,AD14,AD13,AD12,AD11,AD10,AD9,AD8,AD7,AD6)/20</f>
        <v>17.95</v>
      </c>
      <c r="AE30" s="314">
        <f>SUM(AE28,AE24,AE23,AE22,AE21,AE20,AE19,AE18,AE17,AE16,AE15,AE14,AE13,AE12,AE11,AE10,AE9,AE8,AE7,AE6)/20</f>
        <v>67.349999999999994</v>
      </c>
      <c r="AF30" s="53"/>
      <c r="AH30" s="11" t="s">
        <v>0</v>
      </c>
    </row>
    <row r="31" spans="1:34" s="11" customFormat="1" ht="13.5" thickBot="1" x14ac:dyDescent="0.25">
      <c r="A31" s="68"/>
      <c r="B31" s="62"/>
      <c r="C31" s="69"/>
      <c r="D31" s="70"/>
      <c r="E31" s="119"/>
      <c r="F31" s="119"/>
      <c r="G31" s="70"/>
      <c r="H31" s="68"/>
      <c r="I31" s="62"/>
      <c r="J31" s="62"/>
      <c r="K31" s="59"/>
      <c r="L31" s="60"/>
      <c r="M31" s="296"/>
      <c r="N31" s="296"/>
      <c r="O31" s="71"/>
      <c r="P31" s="61"/>
      <c r="Q31" s="61"/>
      <c r="R31" s="110"/>
      <c r="S31" s="62"/>
      <c r="T31" s="61"/>
      <c r="U31" s="63"/>
      <c r="V31" s="61"/>
      <c r="W31" s="110"/>
      <c r="X31" s="61"/>
      <c r="Y31" s="71"/>
      <c r="Z31" s="62"/>
      <c r="AA31" s="60"/>
      <c r="AB31" s="62"/>
      <c r="AC31" s="61"/>
      <c r="AD31" s="61"/>
      <c r="AE31" s="61"/>
      <c r="AF31" s="62"/>
    </row>
    <row r="32" spans="1:34" x14ac:dyDescent="0.2">
      <c r="A32" s="227">
        <v>377</v>
      </c>
      <c r="B32" s="224">
        <v>23</v>
      </c>
      <c r="C32" s="189"/>
      <c r="D32" s="225" t="s">
        <v>36</v>
      </c>
      <c r="E32" s="226">
        <v>13</v>
      </c>
      <c r="F32" s="226">
        <v>14</v>
      </c>
      <c r="G32" s="192"/>
      <c r="H32" s="227">
        <v>366</v>
      </c>
      <c r="I32" s="224">
        <v>26</v>
      </c>
      <c r="J32" s="195"/>
      <c r="K32" s="228">
        <f>H32-A32</f>
        <v>-11</v>
      </c>
      <c r="L32" s="229">
        <f>SUM(K32/A32*100)</f>
        <v>-2.9177718832891246</v>
      </c>
      <c r="M32" s="300">
        <f>SUM(A32+P32-S32-U32-X32)</f>
        <v>364</v>
      </c>
      <c r="N32" s="291">
        <f>SUM(H32-M32)</f>
        <v>2</v>
      </c>
      <c r="O32" s="196"/>
      <c r="P32" s="230">
        <v>17</v>
      </c>
      <c r="Q32" s="230">
        <v>13</v>
      </c>
      <c r="R32" s="231"/>
      <c r="S32" s="232">
        <v>17</v>
      </c>
      <c r="T32" s="261" t="s">
        <v>73</v>
      </c>
      <c r="U32" s="233">
        <v>13</v>
      </c>
      <c r="V32" s="261" t="s">
        <v>73</v>
      </c>
      <c r="W32" s="234"/>
      <c r="X32" s="235">
        <v>0</v>
      </c>
      <c r="Y32" s="196"/>
      <c r="Z32" s="236">
        <v>72</v>
      </c>
      <c r="AA32" s="224">
        <v>15</v>
      </c>
      <c r="AB32" s="195"/>
      <c r="AC32" s="237">
        <v>52</v>
      </c>
      <c r="AD32" s="230">
        <v>8</v>
      </c>
      <c r="AE32" s="238">
        <v>66</v>
      </c>
      <c r="AF32" s="41"/>
    </row>
    <row r="33" spans="1:32" x14ac:dyDescent="0.2">
      <c r="A33" s="40">
        <v>357</v>
      </c>
      <c r="B33" s="56">
        <v>12</v>
      </c>
      <c r="C33" s="21"/>
      <c r="D33" s="85" t="s">
        <v>37</v>
      </c>
      <c r="E33" s="123">
        <v>14</v>
      </c>
      <c r="F33" s="123">
        <v>14</v>
      </c>
      <c r="G33" s="22"/>
      <c r="H33" s="40">
        <v>333</v>
      </c>
      <c r="I33" s="56">
        <v>11</v>
      </c>
      <c r="J33" s="41"/>
      <c r="K33" s="72">
        <f>H33-A33</f>
        <v>-24</v>
      </c>
      <c r="L33" s="73">
        <f>SUM(K33/A33*100)</f>
        <v>-6.7226890756302522</v>
      </c>
      <c r="M33" s="301">
        <f>SUM(A33+P33-S33-U33-X33)</f>
        <v>333</v>
      </c>
      <c r="N33" s="293">
        <f>SUM(H33-M33)</f>
        <v>0</v>
      </c>
      <c r="O33" s="28"/>
      <c r="P33" s="7">
        <v>3</v>
      </c>
      <c r="Q33" s="7">
        <v>0</v>
      </c>
      <c r="R33" s="109"/>
      <c r="S33" s="38">
        <v>25</v>
      </c>
      <c r="T33" s="127" t="s">
        <v>73</v>
      </c>
      <c r="U33" s="39">
        <v>2</v>
      </c>
      <c r="V33" s="127" t="s">
        <v>73</v>
      </c>
      <c r="W33" s="114"/>
      <c r="X33" s="37">
        <v>0</v>
      </c>
      <c r="Y33" s="28"/>
      <c r="Z33" s="239">
        <v>73</v>
      </c>
      <c r="AA33" s="56">
        <v>17</v>
      </c>
      <c r="AB33" s="41"/>
      <c r="AC33" s="94">
        <v>76</v>
      </c>
      <c r="AD33" s="7">
        <v>20</v>
      </c>
      <c r="AE33" s="211">
        <v>79</v>
      </c>
      <c r="AF33" s="41"/>
    </row>
    <row r="34" spans="1:32" x14ac:dyDescent="0.2">
      <c r="A34" s="40">
        <v>77</v>
      </c>
      <c r="B34" s="56">
        <v>8</v>
      </c>
      <c r="C34" s="21"/>
      <c r="D34" s="85" t="s">
        <v>38</v>
      </c>
      <c r="E34" s="123">
        <v>4</v>
      </c>
      <c r="F34" s="123">
        <v>4</v>
      </c>
      <c r="G34" s="22"/>
      <c r="H34" s="40">
        <v>77</v>
      </c>
      <c r="I34" s="56">
        <v>8</v>
      </c>
      <c r="J34" s="41"/>
      <c r="K34" s="181">
        <f>H34-A34</f>
        <v>0</v>
      </c>
      <c r="L34" s="182">
        <f>SUM(K34/A34*100)</f>
        <v>0</v>
      </c>
      <c r="M34" s="301">
        <f>SUM(A34+P34-S34-U34-X34)</f>
        <v>77</v>
      </c>
      <c r="N34" s="293">
        <f>SUM(H34-M34)</f>
        <v>0</v>
      </c>
      <c r="O34" s="28"/>
      <c r="P34" s="7">
        <v>7</v>
      </c>
      <c r="Q34" s="127">
        <v>0</v>
      </c>
      <c r="R34" s="109"/>
      <c r="S34" s="38">
        <v>3</v>
      </c>
      <c r="T34" s="127" t="s">
        <v>73</v>
      </c>
      <c r="U34" s="39">
        <v>4</v>
      </c>
      <c r="V34" s="127" t="s">
        <v>73</v>
      </c>
      <c r="W34" s="114"/>
      <c r="X34" s="37">
        <v>0</v>
      </c>
      <c r="Y34" s="28"/>
      <c r="Z34" s="239">
        <v>73</v>
      </c>
      <c r="AA34" s="56">
        <v>18</v>
      </c>
      <c r="AB34" s="41"/>
      <c r="AC34" s="126">
        <v>53</v>
      </c>
      <c r="AD34" s="7">
        <v>18</v>
      </c>
      <c r="AE34" s="211">
        <v>81</v>
      </c>
      <c r="AF34" s="41"/>
    </row>
    <row r="35" spans="1:32" x14ac:dyDescent="0.2">
      <c r="A35" s="40">
        <v>12</v>
      </c>
      <c r="B35" s="56">
        <v>0</v>
      </c>
      <c r="C35" s="21"/>
      <c r="D35" s="85" t="s">
        <v>59</v>
      </c>
      <c r="E35" s="123">
        <v>1</v>
      </c>
      <c r="F35" s="123">
        <v>1</v>
      </c>
      <c r="G35" s="22"/>
      <c r="H35" s="40">
        <v>10</v>
      </c>
      <c r="I35" s="56">
        <v>0</v>
      </c>
      <c r="J35" s="41"/>
      <c r="K35" s="72">
        <f>H35-A35</f>
        <v>-2</v>
      </c>
      <c r="L35" s="73">
        <f>SUM(K35/A35*100)</f>
        <v>-16.666666666666664</v>
      </c>
      <c r="M35" s="301">
        <f>SUM(A35+P35-S35-U35-X35)</f>
        <v>10</v>
      </c>
      <c r="N35" s="293">
        <v>0</v>
      </c>
      <c r="O35" s="28"/>
      <c r="P35" s="7">
        <v>0</v>
      </c>
      <c r="Q35" s="127">
        <v>0</v>
      </c>
      <c r="R35" s="109"/>
      <c r="S35" s="38">
        <v>0</v>
      </c>
      <c r="T35" s="127" t="s">
        <v>73</v>
      </c>
      <c r="U35" s="39">
        <v>0</v>
      </c>
      <c r="V35" s="127" t="s">
        <v>73</v>
      </c>
      <c r="W35" s="114"/>
      <c r="X35" s="37">
        <v>2</v>
      </c>
      <c r="Y35" s="28"/>
      <c r="Z35" s="65">
        <v>81</v>
      </c>
      <c r="AA35" s="56">
        <v>8</v>
      </c>
      <c r="AB35" s="41"/>
      <c r="AC35" s="126">
        <v>0</v>
      </c>
      <c r="AD35" s="127">
        <v>0</v>
      </c>
      <c r="AE35" s="240">
        <v>0</v>
      </c>
      <c r="AF35" s="41"/>
    </row>
    <row r="36" spans="1:32" s="11" customFormat="1" ht="16.5" thickBot="1" x14ac:dyDescent="0.25">
      <c r="A36" s="244">
        <f>SUM(A32:A35)</f>
        <v>823</v>
      </c>
      <c r="B36" s="241">
        <f>SUM(B32:B35)</f>
        <v>43</v>
      </c>
      <c r="C36" s="216"/>
      <c r="D36" s="242" t="s">
        <v>56</v>
      </c>
      <c r="E36" s="243">
        <f>SUM(E32:E35)</f>
        <v>32</v>
      </c>
      <c r="F36" s="243">
        <f>SUM(F32:F35)</f>
        <v>33</v>
      </c>
      <c r="G36" s="218"/>
      <c r="H36" s="244">
        <f>SUM(H32:H35)</f>
        <v>786</v>
      </c>
      <c r="I36" s="241">
        <f>SUM(I32:I35)</f>
        <v>45</v>
      </c>
      <c r="J36" s="219"/>
      <c r="K36" s="327">
        <f>SUM(K32:K35)</f>
        <v>-37</v>
      </c>
      <c r="L36" s="328">
        <f>SUM(K36/A36*100)</f>
        <v>-4.4957472660996354</v>
      </c>
      <c r="M36" s="302">
        <f>SUM(M32:M35)</f>
        <v>784</v>
      </c>
      <c r="N36" s="303">
        <f>SUM(H36-M36)</f>
        <v>2</v>
      </c>
      <c r="O36" s="220"/>
      <c r="P36" s="245">
        <f>SUM(P32:P35)</f>
        <v>27</v>
      </c>
      <c r="Q36" s="245">
        <f>SUM(Q32:Q35)</f>
        <v>13</v>
      </c>
      <c r="R36" s="246"/>
      <c r="S36" s="245">
        <f>SUM(S32:S35)</f>
        <v>45</v>
      </c>
      <c r="T36" s="245">
        <f>SUM(T32:T35)</f>
        <v>0</v>
      </c>
      <c r="U36" s="245">
        <f>SUM(U32:U35)</f>
        <v>19</v>
      </c>
      <c r="V36" s="245">
        <f>SUM(V32:V35)</f>
        <v>0</v>
      </c>
      <c r="W36" s="246"/>
      <c r="X36" s="241">
        <f>SUM(X32:X35)</f>
        <v>2</v>
      </c>
      <c r="Y36" s="220"/>
      <c r="Z36" s="247">
        <f>SUM(Z32:Z35)/4</f>
        <v>74.75</v>
      </c>
      <c r="AA36" s="248">
        <v>16</v>
      </c>
      <c r="AB36" s="219"/>
      <c r="AC36" s="247">
        <f>SUM(AC34,AC33,AC32)/3</f>
        <v>60.333333333333336</v>
      </c>
      <c r="AD36" s="249">
        <f>SUM(AD32:AD35,AD32:AD34)/3</f>
        <v>30.666666666666668</v>
      </c>
      <c r="AE36" s="250">
        <f>SUM(AE32:AE34)/3</f>
        <v>75.333333333333329</v>
      </c>
      <c r="AF36" s="53"/>
    </row>
    <row r="37" spans="1:32" s="11" customFormat="1" ht="13.5" thickBot="1" x14ac:dyDescent="0.25">
      <c r="A37" s="68"/>
      <c r="B37" s="62"/>
      <c r="C37" s="69"/>
      <c r="D37" s="70"/>
      <c r="E37" s="119"/>
      <c r="F37" s="119"/>
      <c r="G37" s="70"/>
      <c r="H37" s="68"/>
      <c r="I37" s="62"/>
      <c r="J37" s="62"/>
      <c r="K37" s="59"/>
      <c r="L37" s="60"/>
      <c r="M37" s="296"/>
      <c r="N37" s="296"/>
      <c r="O37" s="71"/>
      <c r="P37" s="61"/>
      <c r="Q37" s="61"/>
      <c r="R37" s="110"/>
      <c r="S37" s="62"/>
      <c r="T37" s="61"/>
      <c r="U37" s="63"/>
      <c r="V37" s="61"/>
      <c r="W37" s="110"/>
      <c r="X37" s="61"/>
      <c r="Y37" s="71"/>
      <c r="Z37" s="62"/>
      <c r="AA37" s="60"/>
      <c r="AB37" s="62"/>
      <c r="AC37" s="61"/>
      <c r="AD37" s="61"/>
      <c r="AE37" s="61"/>
      <c r="AF37" s="62"/>
    </row>
    <row r="38" spans="1:32" x14ac:dyDescent="0.2">
      <c r="A38" s="193">
        <v>95</v>
      </c>
      <c r="B38" s="194">
        <v>1</v>
      </c>
      <c r="C38" s="189"/>
      <c r="D38" s="190" t="s">
        <v>69</v>
      </c>
      <c r="E38" s="284">
        <v>3</v>
      </c>
      <c r="F38" s="191">
        <v>3</v>
      </c>
      <c r="G38" s="192"/>
      <c r="H38" s="193">
        <v>73</v>
      </c>
      <c r="I38" s="194">
        <v>1</v>
      </c>
      <c r="J38" s="195"/>
      <c r="K38" s="377">
        <f>H38-A38</f>
        <v>-22</v>
      </c>
      <c r="L38" s="378">
        <f>SUM(K38/A38*100)</f>
        <v>-23.157894736842106</v>
      </c>
      <c r="M38" s="304">
        <f>SUM(A38+P38-S38-U38-X38)</f>
        <v>73</v>
      </c>
      <c r="N38" s="305">
        <f>SUM(H38-M38)</f>
        <v>0</v>
      </c>
      <c r="O38" s="196"/>
      <c r="P38" s="197">
        <v>0</v>
      </c>
      <c r="Q38" s="198">
        <v>0</v>
      </c>
      <c r="R38" s="199"/>
      <c r="S38" s="200">
        <v>22</v>
      </c>
      <c r="T38" s="206" t="s">
        <v>73</v>
      </c>
      <c r="U38" s="201">
        <v>0</v>
      </c>
      <c r="V38" s="206" t="s">
        <v>73</v>
      </c>
      <c r="W38" s="202"/>
      <c r="X38" s="203">
        <v>0</v>
      </c>
      <c r="Y38" s="196"/>
      <c r="Z38" s="204">
        <v>52</v>
      </c>
      <c r="AA38" s="194">
        <v>5</v>
      </c>
      <c r="AB38" s="195"/>
      <c r="AC38" s="205">
        <v>0</v>
      </c>
      <c r="AD38" s="206">
        <v>8</v>
      </c>
      <c r="AE38" s="207">
        <v>47</v>
      </c>
      <c r="AF38" s="41"/>
    </row>
    <row r="39" spans="1:32" s="11" customFormat="1" ht="4.5" customHeight="1" x14ac:dyDescent="0.2">
      <c r="A39" s="68"/>
      <c r="B39" s="62"/>
      <c r="C39" s="69"/>
      <c r="D39" s="70"/>
      <c r="E39" s="119" t="s">
        <v>0</v>
      </c>
      <c r="F39" s="119" t="s">
        <v>0</v>
      </c>
      <c r="G39" s="70"/>
      <c r="H39" s="68"/>
      <c r="I39" s="62"/>
      <c r="J39" s="62"/>
      <c r="K39" s="59"/>
      <c r="L39" s="60"/>
      <c r="M39" s="296"/>
      <c r="N39" s="296"/>
      <c r="O39" s="71"/>
      <c r="P39" s="61"/>
      <c r="Q39" s="61"/>
      <c r="R39" s="110"/>
      <c r="S39" s="62" t="s">
        <v>0</v>
      </c>
      <c r="T39" s="61"/>
      <c r="U39" s="63"/>
      <c r="V39" s="61"/>
      <c r="W39" s="110"/>
      <c r="X39" s="61"/>
      <c r="Y39" s="71"/>
      <c r="Z39" s="62"/>
      <c r="AA39" s="60"/>
      <c r="AB39" s="62"/>
      <c r="AC39" s="61"/>
      <c r="AD39" s="61"/>
      <c r="AE39" s="208"/>
      <c r="AF39" s="62"/>
    </row>
    <row r="40" spans="1:32" ht="32.25" customHeight="1" x14ac:dyDescent="0.2">
      <c r="A40" s="271">
        <v>26</v>
      </c>
      <c r="B40" s="272">
        <v>0</v>
      </c>
      <c r="C40" s="21"/>
      <c r="D40" s="80" t="s">
        <v>70</v>
      </c>
      <c r="E40" s="283">
        <v>1</v>
      </c>
      <c r="F40" s="124">
        <v>1</v>
      </c>
      <c r="G40" s="22"/>
      <c r="H40" s="47">
        <v>27</v>
      </c>
      <c r="I40" s="66">
        <v>0</v>
      </c>
      <c r="J40" s="41"/>
      <c r="K40" s="171">
        <f>H40-A40</f>
        <v>1</v>
      </c>
      <c r="L40" s="172">
        <f>SUM(K40/A40*100)</f>
        <v>3.8461538461538463</v>
      </c>
      <c r="M40" s="297">
        <f>SUM(A40+P40-S40-U40-X40)</f>
        <v>27</v>
      </c>
      <c r="N40" s="298">
        <f>SUM(H40-M40)</f>
        <v>0</v>
      </c>
      <c r="O40" s="28"/>
      <c r="P40" s="48">
        <v>2</v>
      </c>
      <c r="Q40" s="49">
        <v>0</v>
      </c>
      <c r="R40" s="111"/>
      <c r="S40" s="50">
        <v>1</v>
      </c>
      <c r="T40" s="128" t="s">
        <v>73</v>
      </c>
      <c r="U40" s="51">
        <v>0</v>
      </c>
      <c r="V40" s="128" t="s">
        <v>73</v>
      </c>
      <c r="W40" s="112"/>
      <c r="X40" s="52">
        <v>0</v>
      </c>
      <c r="Y40" s="28"/>
      <c r="Z40" s="83">
        <v>50</v>
      </c>
      <c r="AA40" s="66">
        <v>6</v>
      </c>
      <c r="AB40" s="41"/>
      <c r="AC40" s="95">
        <v>52</v>
      </c>
      <c r="AD40" s="128">
        <v>2</v>
      </c>
      <c r="AE40" s="209">
        <v>43</v>
      </c>
      <c r="AF40" s="41"/>
    </row>
    <row r="41" spans="1:32" s="11" customFormat="1" ht="4.5" customHeight="1" x14ac:dyDescent="0.2">
      <c r="A41" s="68"/>
      <c r="B41" s="62"/>
      <c r="C41" s="69"/>
      <c r="D41" s="70"/>
      <c r="E41" s="119"/>
      <c r="F41" s="119"/>
      <c r="G41" s="70"/>
      <c r="H41" s="68"/>
      <c r="I41" s="62"/>
      <c r="J41" s="62"/>
      <c r="K41" s="59"/>
      <c r="L41" s="60"/>
      <c r="M41" s="296"/>
      <c r="N41" s="296"/>
      <c r="O41" s="71"/>
      <c r="P41" s="61"/>
      <c r="Q41" s="61"/>
      <c r="R41" s="110"/>
      <c r="S41" s="62"/>
      <c r="T41" s="61"/>
      <c r="U41" s="63"/>
      <c r="V41" s="61"/>
      <c r="W41" s="110"/>
      <c r="X41" s="61"/>
      <c r="Y41" s="71"/>
      <c r="Z41" s="62"/>
      <c r="AA41" s="60"/>
      <c r="AB41" s="62"/>
      <c r="AC41" s="61"/>
      <c r="AD41" s="61"/>
      <c r="AE41" s="208"/>
      <c r="AF41" s="62"/>
    </row>
    <row r="42" spans="1:32" x14ac:dyDescent="0.2">
      <c r="A42" s="54">
        <v>302</v>
      </c>
      <c r="B42" s="55">
        <v>14</v>
      </c>
      <c r="C42" s="21"/>
      <c r="D42" s="84" t="s">
        <v>39</v>
      </c>
      <c r="E42" s="285">
        <v>10</v>
      </c>
      <c r="F42" s="122">
        <v>12</v>
      </c>
      <c r="G42" s="22"/>
      <c r="H42" s="54">
        <v>295</v>
      </c>
      <c r="I42" s="55">
        <v>11</v>
      </c>
      <c r="J42" s="41"/>
      <c r="K42" s="133">
        <f>H42-A42</f>
        <v>-7</v>
      </c>
      <c r="L42" s="134">
        <f>SUM(K42/A42*100)</f>
        <v>-2.3178807947019866</v>
      </c>
      <c r="M42" s="306">
        <f>SUM(A42+P42-S42-U42-X42)</f>
        <v>297</v>
      </c>
      <c r="N42" s="307">
        <f>SUM(H42-M42)</f>
        <v>-2</v>
      </c>
      <c r="O42" s="28"/>
      <c r="P42" s="74">
        <v>27</v>
      </c>
      <c r="Q42" s="75">
        <v>0</v>
      </c>
      <c r="R42" s="108"/>
      <c r="S42" s="78">
        <v>4</v>
      </c>
      <c r="T42" s="129" t="s">
        <v>73</v>
      </c>
      <c r="U42" s="79">
        <v>0</v>
      </c>
      <c r="V42" s="129" t="s">
        <v>73</v>
      </c>
      <c r="W42" s="113"/>
      <c r="X42" s="76">
        <v>28</v>
      </c>
      <c r="Y42" s="28"/>
      <c r="Z42" s="64">
        <v>57</v>
      </c>
      <c r="AA42" s="55">
        <v>7</v>
      </c>
      <c r="AB42" s="41"/>
      <c r="AC42" s="93">
        <v>47</v>
      </c>
      <c r="AD42" s="129">
        <v>4</v>
      </c>
      <c r="AE42" s="210">
        <v>54</v>
      </c>
      <c r="AF42" s="41"/>
    </row>
    <row r="43" spans="1:32" x14ac:dyDescent="0.2">
      <c r="A43" s="40">
        <v>113</v>
      </c>
      <c r="B43" s="56">
        <v>4</v>
      </c>
      <c r="C43" s="21"/>
      <c r="D43" s="85" t="s">
        <v>40</v>
      </c>
      <c r="E43" s="281">
        <v>5</v>
      </c>
      <c r="F43" s="123">
        <v>5</v>
      </c>
      <c r="G43" s="22"/>
      <c r="H43" s="40">
        <v>98</v>
      </c>
      <c r="I43" s="56">
        <v>4</v>
      </c>
      <c r="J43" s="41"/>
      <c r="K43" s="72">
        <f>H43-A43</f>
        <v>-15</v>
      </c>
      <c r="L43" s="73">
        <f>SUM(K43/A43*100)</f>
        <v>-13.274336283185843</v>
      </c>
      <c r="M43" s="301">
        <f>SUM(A43+P43-S43-U43-X43)</f>
        <v>98</v>
      </c>
      <c r="N43" s="293">
        <f>SUM(H43-M43)</f>
        <v>0</v>
      </c>
      <c r="O43" s="28"/>
      <c r="P43" s="36">
        <v>3</v>
      </c>
      <c r="Q43" s="7">
        <v>0</v>
      </c>
      <c r="R43" s="109"/>
      <c r="S43" s="38">
        <v>1</v>
      </c>
      <c r="T43" s="127" t="s">
        <v>73</v>
      </c>
      <c r="U43" s="39">
        <v>0</v>
      </c>
      <c r="V43" s="127" t="s">
        <v>73</v>
      </c>
      <c r="W43" s="114"/>
      <c r="X43" s="37">
        <v>17</v>
      </c>
      <c r="Y43" s="28"/>
      <c r="Z43" s="65">
        <v>54</v>
      </c>
      <c r="AA43" s="56">
        <v>6</v>
      </c>
      <c r="AB43" s="41"/>
      <c r="AC43" s="126">
        <v>58</v>
      </c>
      <c r="AD43" s="7">
        <v>5</v>
      </c>
      <c r="AE43" s="211">
        <v>55</v>
      </c>
      <c r="AF43" s="41"/>
    </row>
    <row r="44" spans="1:32" s="154" customFormat="1" ht="21.75" customHeight="1" x14ac:dyDescent="0.2">
      <c r="A44" s="57">
        <f>SUM(A42:A43)</f>
        <v>415</v>
      </c>
      <c r="B44" s="58">
        <f>SUM(B42:B43)</f>
        <v>18</v>
      </c>
      <c r="C44" s="140"/>
      <c r="D44" s="141" t="s">
        <v>41</v>
      </c>
      <c r="E44" s="77">
        <f>SUM(E42:E43)</f>
        <v>15</v>
      </c>
      <c r="F44" s="77">
        <f>SUM(F42:F43)</f>
        <v>17</v>
      </c>
      <c r="G44" s="143"/>
      <c r="H44" s="138">
        <f>SUM(H42:H43)</f>
        <v>393</v>
      </c>
      <c r="I44" s="139">
        <f>SUM(I42:I43)</f>
        <v>15</v>
      </c>
      <c r="J44" s="144"/>
      <c r="K44" s="375">
        <f>SUM(K42:K43)</f>
        <v>-22</v>
      </c>
      <c r="L44" s="376">
        <f>SUM(L42:L43)</f>
        <v>-15.592217077887829</v>
      </c>
      <c r="M44" s="308">
        <f>SUM(A44+P44-S44-U44-X44)</f>
        <v>395</v>
      </c>
      <c r="N44" s="295">
        <f>SUM(H44-M44)</f>
        <v>-2</v>
      </c>
      <c r="O44" s="145"/>
      <c r="P44" s="146">
        <f>SUM(P42:P43)</f>
        <v>30</v>
      </c>
      <c r="Q44" s="147">
        <f>SUM(Q42:Q43)</f>
        <v>0</v>
      </c>
      <c r="R44" s="148"/>
      <c r="S44" s="149">
        <f>SUM(S42:S43)</f>
        <v>5</v>
      </c>
      <c r="T44" s="147">
        <f>SUM(T42:T43)</f>
        <v>0</v>
      </c>
      <c r="U44" s="150">
        <f>SUM(U42:U43)</f>
        <v>0</v>
      </c>
      <c r="V44" s="147">
        <f>SUM(V42:V43)</f>
        <v>0</v>
      </c>
      <c r="W44" s="151"/>
      <c r="X44" s="142">
        <f>SUM(X42:X43)</f>
        <v>45</v>
      </c>
      <c r="Y44" s="145"/>
      <c r="Z44" s="152">
        <f>SUM(Z42:Z43)/2</f>
        <v>55.5</v>
      </c>
      <c r="AA44" s="139">
        <f>SUM(AA42:AA43)/2</f>
        <v>6.5</v>
      </c>
      <c r="AB44" s="144"/>
      <c r="AC44" s="146">
        <f>SUM(AC42:AC43)/2</f>
        <v>52.5</v>
      </c>
      <c r="AD44" s="153">
        <f>SUM(AD42:AD43)/2</f>
        <v>4.5</v>
      </c>
      <c r="AE44" s="212">
        <f>SUM(AE42:AE43)/2</f>
        <v>54.5</v>
      </c>
      <c r="AF44" s="144"/>
    </row>
    <row r="45" spans="1:32" s="11" customFormat="1" ht="4.5" customHeight="1" x14ac:dyDescent="0.2">
      <c r="A45" s="68"/>
      <c r="B45" s="62"/>
      <c r="C45" s="69"/>
      <c r="D45" s="70"/>
      <c r="E45" s="119" t="s">
        <v>0</v>
      </c>
      <c r="F45" s="119" t="s">
        <v>0</v>
      </c>
      <c r="G45" s="70"/>
      <c r="H45" s="68"/>
      <c r="I45" s="62"/>
      <c r="J45" s="62"/>
      <c r="K45" s="59"/>
      <c r="L45" s="60"/>
      <c r="M45" s="296"/>
      <c r="N45" s="296"/>
      <c r="O45" s="71"/>
      <c r="P45" s="61"/>
      <c r="Q45" s="61"/>
      <c r="R45" s="110"/>
      <c r="S45" s="62"/>
      <c r="T45" s="61"/>
      <c r="U45" s="63"/>
      <c r="V45" s="61"/>
      <c r="W45" s="110"/>
      <c r="X45" s="61"/>
      <c r="Y45" s="71"/>
      <c r="Z45" s="62"/>
      <c r="AA45" s="60"/>
      <c r="AB45" s="62"/>
      <c r="AC45" s="61"/>
      <c r="AD45" s="61"/>
      <c r="AE45" s="208"/>
      <c r="AF45" s="62"/>
    </row>
    <row r="46" spans="1:32" s="169" customFormat="1" x14ac:dyDescent="0.2">
      <c r="A46" s="155">
        <v>158</v>
      </c>
      <c r="B46" s="156">
        <v>34</v>
      </c>
      <c r="C46" s="157"/>
      <c r="D46" s="170" t="s">
        <v>65</v>
      </c>
      <c r="E46" s="283">
        <v>6</v>
      </c>
      <c r="F46" s="124">
        <v>6</v>
      </c>
      <c r="G46" s="22"/>
      <c r="H46" s="155">
        <v>159</v>
      </c>
      <c r="I46" s="156">
        <v>35</v>
      </c>
      <c r="J46" s="158"/>
      <c r="K46" s="171">
        <f>H46-A46</f>
        <v>1</v>
      </c>
      <c r="L46" s="172">
        <f>SUM(K46/A46*100)</f>
        <v>0.63291139240506333</v>
      </c>
      <c r="M46" s="297">
        <f>SUM(A46+P46-S46-U46-X46)</f>
        <v>160</v>
      </c>
      <c r="N46" s="298">
        <f>SUM(H46-M46)</f>
        <v>-1</v>
      </c>
      <c r="O46" s="159"/>
      <c r="P46" s="160">
        <v>10</v>
      </c>
      <c r="Q46" s="161">
        <v>1</v>
      </c>
      <c r="R46" s="162"/>
      <c r="S46" s="163">
        <v>5</v>
      </c>
      <c r="T46" s="168" t="s">
        <v>73</v>
      </c>
      <c r="U46" s="164">
        <v>2</v>
      </c>
      <c r="V46" s="168" t="s">
        <v>73</v>
      </c>
      <c r="W46" s="165"/>
      <c r="X46" s="124">
        <v>1</v>
      </c>
      <c r="Y46" s="159"/>
      <c r="Z46" s="166">
        <v>65</v>
      </c>
      <c r="AA46" s="156">
        <v>14</v>
      </c>
      <c r="AB46" s="158"/>
      <c r="AC46" s="167">
        <v>57</v>
      </c>
      <c r="AD46" s="161">
        <v>15</v>
      </c>
      <c r="AE46" s="214">
        <v>62</v>
      </c>
      <c r="AF46" s="158"/>
    </row>
    <row r="47" spans="1:32" s="11" customFormat="1" ht="4.5" customHeight="1" x14ac:dyDescent="0.2">
      <c r="A47" s="68" t="s">
        <v>0</v>
      </c>
      <c r="B47" s="62"/>
      <c r="C47" s="69"/>
      <c r="D47" s="70"/>
      <c r="E47" s="119"/>
      <c r="F47" s="119"/>
      <c r="G47" s="70"/>
      <c r="H47" s="68" t="s">
        <v>0</v>
      </c>
      <c r="I47" s="62"/>
      <c r="J47" s="62"/>
      <c r="K47" s="59"/>
      <c r="L47" s="60"/>
      <c r="M47" s="296"/>
      <c r="N47" s="296"/>
      <c r="O47" s="71"/>
      <c r="P47" s="61"/>
      <c r="Q47" s="61"/>
      <c r="R47" s="110"/>
      <c r="S47" s="62" t="s">
        <v>0</v>
      </c>
      <c r="T47" s="61"/>
      <c r="U47" s="63"/>
      <c r="V47" s="61"/>
      <c r="W47" s="110"/>
      <c r="X47" s="61"/>
      <c r="Y47" s="71"/>
      <c r="Z47" s="62"/>
      <c r="AA47" s="60" t="s">
        <v>0</v>
      </c>
      <c r="AB47" s="62"/>
      <c r="AC47" s="61"/>
      <c r="AD47" s="61"/>
      <c r="AE47" s="208"/>
      <c r="AF47" s="62"/>
    </row>
    <row r="48" spans="1:32" s="169" customFormat="1" ht="25.5" x14ac:dyDescent="0.2">
      <c r="A48" s="155">
        <v>114</v>
      </c>
      <c r="B48" s="156">
        <v>1</v>
      </c>
      <c r="C48" s="157"/>
      <c r="D48" s="80" t="s">
        <v>63</v>
      </c>
      <c r="E48" s="283">
        <v>4</v>
      </c>
      <c r="F48" s="124">
        <v>4</v>
      </c>
      <c r="G48" s="22"/>
      <c r="H48" s="155">
        <v>115</v>
      </c>
      <c r="I48" s="156">
        <v>1</v>
      </c>
      <c r="J48" s="158"/>
      <c r="K48" s="171">
        <f>H48-A48</f>
        <v>1</v>
      </c>
      <c r="L48" s="172">
        <f>SUM(K48/A48*100)</f>
        <v>0.8771929824561403</v>
      </c>
      <c r="M48" s="297">
        <f>SUM(A48+P48-S48-U48-X48)</f>
        <v>115</v>
      </c>
      <c r="N48" s="298">
        <f>SUM(H48-M48)</f>
        <v>0</v>
      </c>
      <c r="O48" s="159"/>
      <c r="P48" s="160">
        <v>6</v>
      </c>
      <c r="Q48" s="161">
        <v>0</v>
      </c>
      <c r="R48" s="162"/>
      <c r="S48" s="163">
        <v>3</v>
      </c>
      <c r="T48" s="168" t="s">
        <v>73</v>
      </c>
      <c r="U48" s="164">
        <v>2</v>
      </c>
      <c r="V48" s="168" t="s">
        <v>73</v>
      </c>
      <c r="W48" s="165"/>
      <c r="X48" s="124"/>
      <c r="Y48" s="159"/>
      <c r="Z48" s="166">
        <v>63</v>
      </c>
      <c r="AA48" s="156">
        <v>16</v>
      </c>
      <c r="AB48" s="158"/>
      <c r="AC48" s="167">
        <v>48</v>
      </c>
      <c r="AD48" s="168">
        <v>11</v>
      </c>
      <c r="AE48" s="213">
        <v>49</v>
      </c>
      <c r="AF48" s="158"/>
    </row>
    <row r="49" spans="1:32" s="11" customFormat="1" ht="4.5" customHeight="1" x14ac:dyDescent="0.2">
      <c r="A49" s="68"/>
      <c r="B49" s="62"/>
      <c r="C49" s="69"/>
      <c r="D49" s="70"/>
      <c r="E49" s="119"/>
      <c r="F49" s="119"/>
      <c r="G49" s="70"/>
      <c r="H49" s="68"/>
      <c r="I49" s="62"/>
      <c r="J49" s="62"/>
      <c r="K49" s="59"/>
      <c r="L49" s="60"/>
      <c r="M49" s="296"/>
      <c r="N49" s="296"/>
      <c r="O49" s="71"/>
      <c r="P49" s="61"/>
      <c r="Q49" s="61"/>
      <c r="R49" s="110"/>
      <c r="S49" s="62"/>
      <c r="T49" s="61"/>
      <c r="U49" s="63"/>
      <c r="V49" s="61"/>
      <c r="W49" s="110"/>
      <c r="X49" s="61"/>
      <c r="Y49" s="71"/>
      <c r="Z49" s="62"/>
      <c r="AA49" s="60"/>
      <c r="AB49" s="62"/>
      <c r="AC49" s="61"/>
      <c r="AD49" s="61"/>
      <c r="AE49" s="208"/>
      <c r="AF49" s="62"/>
    </row>
    <row r="50" spans="1:32" s="11" customFormat="1" ht="16.5" thickBot="1" x14ac:dyDescent="0.25">
      <c r="A50" s="215">
        <f>SUM(A38,A40,A44,A46,A48)</f>
        <v>808</v>
      </c>
      <c r="B50" s="215">
        <f>SUM(B38,B40,B44,B46,B48)</f>
        <v>54</v>
      </c>
      <c r="C50" s="216"/>
      <c r="D50" s="217" t="s">
        <v>71</v>
      </c>
      <c r="E50" s="215">
        <f>SUM(E38,E40,E44,E46,E48)</f>
        <v>29</v>
      </c>
      <c r="F50" s="215">
        <f>SUM(F38,F40,F44,F46,F48)</f>
        <v>31</v>
      </c>
      <c r="G50" s="218"/>
      <c r="H50" s="215">
        <f>SUM(H38,H40,H44,H46,H48)</f>
        <v>767</v>
      </c>
      <c r="I50" s="215">
        <f>SUM(I38,I40,I44,I46,I48)</f>
        <v>52</v>
      </c>
      <c r="J50" s="219"/>
      <c r="K50" s="379">
        <f>SUM(K38,K40,K42,K43,K46,K48)</f>
        <v>-41</v>
      </c>
      <c r="L50" s="379">
        <f>SUM(L38,L40,L44,L46,L48)</f>
        <v>-33.393853593714887</v>
      </c>
      <c r="M50" s="309">
        <f>SUM(M38,M40,M44,M46,M48)</f>
        <v>770</v>
      </c>
      <c r="N50" s="309">
        <f>SUM(N38,N40,N44,N46,N48)</f>
        <v>-3</v>
      </c>
      <c r="O50" s="220"/>
      <c r="P50" s="223">
        <f>SUM(P38,P40,P44,P46,P48)</f>
        <v>48</v>
      </c>
      <c r="Q50" s="223">
        <f>SUM(Q38,Q40,Q44,Q46,Q48)</f>
        <v>1</v>
      </c>
      <c r="R50" s="221"/>
      <c r="S50" s="223">
        <f>SUM(S38,S40,S44,S46,S48)</f>
        <v>36</v>
      </c>
      <c r="T50" s="223">
        <f t="shared" ref="T50:V50" si="4">SUM(T38,T40,T44,T46,T48)</f>
        <v>0</v>
      </c>
      <c r="U50" s="223">
        <f t="shared" si="4"/>
        <v>4</v>
      </c>
      <c r="V50" s="223">
        <f t="shared" si="4"/>
        <v>0</v>
      </c>
      <c r="W50" s="222"/>
      <c r="X50" s="215">
        <f>SUM(X38,X40,X44,X46,X48)</f>
        <v>46</v>
      </c>
      <c r="Y50" s="220"/>
      <c r="Z50" s="223">
        <f>SUM(Z48:Z49,Z46,Z43,Z42,Z40,Z38)/6</f>
        <v>56.833333333333336</v>
      </c>
      <c r="AA50" s="254">
        <f>SUM(AA48,AA46,AA43,AA42,AA40,AA38)/6</f>
        <v>9</v>
      </c>
      <c r="AB50" s="219"/>
      <c r="AC50" s="223">
        <f>SUM(AC48:AC49,AC46,AC43,AC42,AC40)/5</f>
        <v>52.4</v>
      </c>
      <c r="AD50" s="256">
        <f>SUM(AD48,AD46,AD43,AD42,AD40,AD38)/6</f>
        <v>7.5</v>
      </c>
      <c r="AE50" s="255">
        <f>SUM(AE48,AE46,AE43,AE42,AE40,AE38)/6</f>
        <v>51.666666666666664</v>
      </c>
      <c r="AF50" s="53"/>
    </row>
    <row r="51" spans="1:32" s="11" customFormat="1" ht="13.5" thickBot="1" x14ac:dyDescent="0.25">
      <c r="A51" s="68"/>
      <c r="B51" s="62"/>
      <c r="C51" s="69"/>
      <c r="D51" s="70"/>
      <c r="E51" s="119"/>
      <c r="F51" s="119"/>
      <c r="G51" s="70"/>
      <c r="H51" s="68"/>
      <c r="I51" s="62"/>
      <c r="J51" s="62"/>
      <c r="K51" s="59"/>
      <c r="L51" s="60"/>
      <c r="M51" s="296"/>
      <c r="N51" s="296"/>
      <c r="O51" s="71"/>
      <c r="P51" s="61"/>
      <c r="Q51" s="61"/>
      <c r="R51" s="110"/>
      <c r="S51" s="62"/>
      <c r="T51" s="61"/>
      <c r="U51" s="63"/>
      <c r="V51" s="61"/>
      <c r="W51" s="110"/>
      <c r="X51" s="61"/>
      <c r="Y51" s="71"/>
      <c r="Z51" s="62"/>
      <c r="AA51" s="60"/>
      <c r="AB51" s="62"/>
      <c r="AC51" s="61"/>
      <c r="AD51" s="61"/>
      <c r="AE51" s="61"/>
      <c r="AF51" s="62"/>
    </row>
    <row r="52" spans="1:32" s="98" customFormat="1" ht="15.75" thickBot="1" x14ac:dyDescent="0.25">
      <c r="A52" s="278">
        <f>SUM(A50,A36,A30)</f>
        <v>7620</v>
      </c>
      <c r="B52" s="279">
        <f>SUM(B50,B36,B30)</f>
        <v>668</v>
      </c>
      <c r="C52" s="100"/>
      <c r="D52" s="102" t="s">
        <v>83</v>
      </c>
      <c r="E52" s="286">
        <f>SUM(E50,E36,E30)</f>
        <v>317</v>
      </c>
      <c r="F52" s="131">
        <f>SUM(F50,F36,F30)</f>
        <v>315</v>
      </c>
      <c r="G52" s="101"/>
      <c r="H52" s="130">
        <f>SUM(H50,H36,H30)</f>
        <v>7327</v>
      </c>
      <c r="I52" s="137">
        <f>SUM(I50,I36,I30)</f>
        <v>620</v>
      </c>
      <c r="J52" s="99"/>
      <c r="K52" s="179">
        <f>SUM(K50,K36,K30)</f>
        <v>-293</v>
      </c>
      <c r="L52" s="180">
        <f>SUM(K52/A52*100)</f>
        <v>-3.8451443569553807</v>
      </c>
      <c r="M52" s="310">
        <f>SUM(M50,M36,M30)</f>
        <v>7336</v>
      </c>
      <c r="N52" s="298">
        <f>SUM(N50,N36,N30)</f>
        <v>-9</v>
      </c>
      <c r="O52" s="97"/>
      <c r="P52" s="130">
        <f>SUM(P50,P36,P30)</f>
        <v>199</v>
      </c>
      <c r="Q52" s="136">
        <f>SUM(Q50,Q36,Q30)</f>
        <v>46</v>
      </c>
      <c r="R52" s="252"/>
      <c r="S52" s="132">
        <f>SUM(S50,S36,S30)</f>
        <v>256</v>
      </c>
      <c r="T52" s="380" t="s">
        <v>73</v>
      </c>
      <c r="U52" s="132">
        <f>SUM(U50,U36,U30)</f>
        <v>151</v>
      </c>
      <c r="V52" s="380" t="s">
        <v>73</v>
      </c>
      <c r="W52" s="252"/>
      <c r="X52" s="381">
        <f>SUM(X50,X36,X30)</f>
        <v>76</v>
      </c>
      <c r="Y52" s="97"/>
      <c r="Z52" s="135">
        <f>SUM(Z48,Z46,Z43,Z42,Z40,Z38,Z35,Z34,Z33,Z32,Z28,Z24,Z23,Z22,Z21,Z20,Z19,Z18,Z17,Z16,Z15,Z14,Z13,Z12,Z11,Z10,Z9,Z8,Z7,Z6)/30</f>
        <v>70.066666666666663</v>
      </c>
      <c r="AA52" s="137">
        <f>SUM(AA48,AA46,AA43,AA42,AA40,AA38,AA35,AA34,AA33,AA32,AA28,AA24,AA23,AA22,AA21,AA20,AA19,AA18,AA17,AA16,AA15,AA14,AA13,AA12,AA11,AA10,AA9,AA8,AA7,AA6)/30</f>
        <v>19.666666666666668</v>
      </c>
      <c r="AB52" s="253"/>
      <c r="AC52" s="135">
        <f>SUM(AC48,AC46,AC43,AC42,AC40,AC34,AC33,AC32,AC24,AC23,AC22,AC21,AC20,AC19,AC18,AC17,AC16,AC15,AC14,AC13,AC12,AC11,AC10,AC9,AC8,AC7)/26</f>
        <v>55.269230769230766</v>
      </c>
      <c r="AD52" s="136">
        <f>SUM(AD48,AD46,AD43,AD42,AD40,AD38,AD34,AD33,AD32,AD28,AD24,AD23,AD22,AD21,AD20,AD19,AD18,AD17,AD16,AD15,AD14,AD13,AD12,AD11,AD10,AD9,AD8,AD7,AD6)/29</f>
        <v>15.517241379310345</v>
      </c>
      <c r="AE52" s="137">
        <f>SUM(AE48,AE46,AE43,AE42,AE40,AE38,AE34,AE33,AE32,AE28,AE24,AE23,AE22,AE21,AE20,AE19,AE18,AE17,AE16,AE15,AE14,AE13,AE12,AE11,AE10,AE9,AE8,AE7,AE6)/29</f>
        <v>64.931034482758619</v>
      </c>
      <c r="AF52" s="96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177"/>
      <c r="N53" s="177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125" t="s">
        <v>0</v>
      </c>
      <c r="AD53" s="125"/>
      <c r="AE53" s="125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382" t="s">
        <v>31</v>
      </c>
      <c r="L54" s="382"/>
      <c r="M54" s="177"/>
      <c r="N54" s="177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46"/>
      <c r="AA54" s="9"/>
      <c r="AB54" s="12"/>
      <c r="AC54" s="178" t="s">
        <v>0</v>
      </c>
      <c r="AD54" s="103"/>
      <c r="AE54" s="103"/>
      <c r="AF54" s="12"/>
    </row>
    <row r="55" spans="1:32" x14ac:dyDescent="0.2">
      <c r="AA55" s="2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C187D-E356-460E-A352-9FD725B62D68}">
  <dimension ref="A1:AH55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D14" sqref="D14"/>
    </sheetView>
  </sheetViews>
  <sheetFormatPr defaultColWidth="9.33203125"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6" width="9.5" style="1" bestFit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175" customWidth="1"/>
    <col min="14" max="14" width="15.83203125" style="175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92"/>
    </row>
    <row r="2" spans="1:34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5"/>
      <c r="L2" s="35"/>
      <c r="M2" s="176"/>
      <c r="N2" s="176"/>
      <c r="O2" s="34"/>
      <c r="P2" s="35"/>
      <c r="Q2" s="35"/>
      <c r="R2" s="35"/>
      <c r="S2" s="35"/>
      <c r="T2" s="35"/>
      <c r="U2" s="35"/>
      <c r="V2" s="35"/>
      <c r="W2" s="35"/>
      <c r="X2" s="35"/>
      <c r="Y2" s="383"/>
      <c r="Z2" s="383"/>
      <c r="AA2" s="383"/>
      <c r="AB2" s="383"/>
      <c r="AC2" s="383"/>
      <c r="AD2" s="383"/>
      <c r="AE2" s="383"/>
      <c r="AF2" s="383"/>
    </row>
    <row r="3" spans="1:34" s="6" customFormat="1" ht="37.5" customHeight="1" x14ac:dyDescent="0.2">
      <c r="A3" s="323" t="s">
        <v>80</v>
      </c>
      <c r="B3" s="263"/>
      <c r="C3" s="30"/>
      <c r="D3" s="384" t="s">
        <v>58</v>
      </c>
      <c r="E3" s="386" t="s">
        <v>74</v>
      </c>
      <c r="F3" s="387"/>
      <c r="G3" s="31"/>
      <c r="H3" s="388" t="s">
        <v>85</v>
      </c>
      <c r="I3" s="389"/>
      <c r="J3" s="30"/>
      <c r="K3" s="390" t="s">
        <v>34</v>
      </c>
      <c r="L3" s="391"/>
      <c r="M3" s="287" t="s">
        <v>66</v>
      </c>
      <c r="N3" s="392" t="s">
        <v>67</v>
      </c>
      <c r="O3" s="32"/>
      <c r="P3" s="394" t="s">
        <v>64</v>
      </c>
      <c r="Q3" s="395"/>
      <c r="R3" s="395"/>
      <c r="S3" s="395"/>
      <c r="T3" s="395"/>
      <c r="U3" s="395"/>
      <c r="V3" s="395"/>
      <c r="W3" s="395"/>
      <c r="X3" s="396"/>
      <c r="Y3" s="32"/>
      <c r="Z3" s="397" t="s">
        <v>57</v>
      </c>
      <c r="AA3" s="398"/>
      <c r="AB3" s="399"/>
      <c r="AC3" s="399"/>
      <c r="AD3" s="399"/>
      <c r="AE3" s="399"/>
      <c r="AF3" s="30"/>
    </row>
    <row r="4" spans="1:34" s="6" customFormat="1" ht="38.25" x14ac:dyDescent="0.2">
      <c r="A4" s="264" t="s">
        <v>19</v>
      </c>
      <c r="B4" s="265" t="s">
        <v>42</v>
      </c>
      <c r="C4" s="16"/>
      <c r="D4" s="385"/>
      <c r="E4" s="322" t="s">
        <v>81</v>
      </c>
      <c r="F4" s="374" t="s">
        <v>84</v>
      </c>
      <c r="G4" s="15"/>
      <c r="H4" s="33" t="s">
        <v>20</v>
      </c>
      <c r="I4" s="90" t="s">
        <v>42</v>
      </c>
      <c r="J4" s="17"/>
      <c r="K4" s="120" t="s">
        <v>35</v>
      </c>
      <c r="L4" s="121" t="s">
        <v>18</v>
      </c>
      <c r="M4" s="288" t="s">
        <v>68</v>
      </c>
      <c r="N4" s="393"/>
      <c r="O4" s="28"/>
      <c r="P4" s="42" t="s">
        <v>21</v>
      </c>
      <c r="Q4" s="43" t="s">
        <v>22</v>
      </c>
      <c r="R4" s="115" t="s">
        <v>23</v>
      </c>
      <c r="S4" s="44" t="s">
        <v>24</v>
      </c>
      <c r="T4" s="43" t="s">
        <v>25</v>
      </c>
      <c r="U4" s="44" t="s">
        <v>26</v>
      </c>
      <c r="V4" s="43" t="s">
        <v>27</v>
      </c>
      <c r="W4" s="116" t="s">
        <v>28</v>
      </c>
      <c r="X4" s="45" t="s">
        <v>29</v>
      </c>
      <c r="Y4" s="28"/>
      <c r="Z4" s="5" t="s">
        <v>52</v>
      </c>
      <c r="AA4" s="5" t="s">
        <v>44</v>
      </c>
      <c r="AB4" s="17"/>
      <c r="AC4" s="5" t="s">
        <v>53</v>
      </c>
      <c r="AD4" s="5" t="s">
        <v>43</v>
      </c>
      <c r="AE4" s="5" t="s">
        <v>54</v>
      </c>
      <c r="AF4" s="17"/>
    </row>
    <row r="5" spans="1:34" s="6" customFormat="1" ht="13.5" thickBot="1" x14ac:dyDescent="0.25">
      <c r="A5" s="266"/>
      <c r="B5" s="267"/>
      <c r="C5" s="16"/>
      <c r="D5" s="15"/>
      <c r="E5" s="16"/>
      <c r="F5" s="15"/>
      <c r="G5" s="15"/>
      <c r="H5" s="17"/>
      <c r="I5" s="17"/>
      <c r="J5" s="17"/>
      <c r="K5" s="18"/>
      <c r="L5" s="19"/>
      <c r="M5" s="289"/>
      <c r="N5" s="289"/>
      <c r="O5" s="316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227">
        <v>159</v>
      </c>
      <c r="B6" s="224">
        <v>28</v>
      </c>
      <c r="C6" s="189"/>
      <c r="D6" s="225" t="s">
        <v>88</v>
      </c>
      <c r="E6" s="226">
        <v>9</v>
      </c>
      <c r="F6" s="226">
        <v>9</v>
      </c>
      <c r="G6" s="192"/>
      <c r="H6" s="227">
        <v>157</v>
      </c>
      <c r="I6" s="224">
        <v>26</v>
      </c>
      <c r="J6" s="195"/>
      <c r="K6" s="228">
        <f t="shared" ref="K6:K24" si="0">H6-A6</f>
        <v>-2</v>
      </c>
      <c r="L6" s="229">
        <f t="shared" ref="L6:L24" si="1">SUM(K6/A6*100)</f>
        <v>-1.257861635220126</v>
      </c>
      <c r="M6" s="290">
        <f t="shared" ref="M6:M24" si="2">SUM(A6+P6-S6-U6-X6)</f>
        <v>155</v>
      </c>
      <c r="N6" s="291">
        <f t="shared" ref="N6:N24" si="3">SUM(H6-M6)</f>
        <v>2</v>
      </c>
      <c r="O6" s="196"/>
      <c r="P6" s="230">
        <v>0</v>
      </c>
      <c r="Q6" s="230">
        <v>1</v>
      </c>
      <c r="R6" s="231"/>
      <c r="S6" s="329">
        <v>2</v>
      </c>
      <c r="T6" s="330" t="s">
        <v>73</v>
      </c>
      <c r="U6" s="331">
        <v>2</v>
      </c>
      <c r="V6" s="330" t="s">
        <v>73</v>
      </c>
      <c r="W6" s="332"/>
      <c r="X6" s="226">
        <v>0</v>
      </c>
      <c r="Y6" s="333"/>
      <c r="Z6" s="334">
        <v>75</v>
      </c>
      <c r="AA6" s="335">
        <v>24</v>
      </c>
      <c r="AB6" s="336"/>
      <c r="AC6" s="337">
        <v>0</v>
      </c>
      <c r="AD6" s="338">
        <v>10</v>
      </c>
      <c r="AE6" s="339">
        <v>57</v>
      </c>
      <c r="AF6" s="41"/>
      <c r="AH6" s="2" t="s">
        <v>0</v>
      </c>
    </row>
    <row r="7" spans="1:34" ht="21.75" customHeight="1" x14ac:dyDescent="0.2">
      <c r="A7" s="40">
        <v>381</v>
      </c>
      <c r="B7" s="56">
        <v>43</v>
      </c>
      <c r="C7" s="21"/>
      <c r="D7" s="85" t="s">
        <v>2</v>
      </c>
      <c r="E7" s="123">
        <v>16</v>
      </c>
      <c r="F7" s="123">
        <v>16</v>
      </c>
      <c r="G7" s="22"/>
      <c r="H7" s="40">
        <v>375</v>
      </c>
      <c r="I7" s="56">
        <v>42</v>
      </c>
      <c r="J7" s="41"/>
      <c r="K7" s="72">
        <f t="shared" si="0"/>
        <v>-6</v>
      </c>
      <c r="L7" s="73">
        <f t="shared" si="1"/>
        <v>-1.5748031496062991</v>
      </c>
      <c r="M7" s="292">
        <f t="shared" si="2"/>
        <v>377</v>
      </c>
      <c r="N7" s="293">
        <f t="shared" si="3"/>
        <v>-2</v>
      </c>
      <c r="O7" s="28"/>
      <c r="P7" s="7">
        <v>7</v>
      </c>
      <c r="Q7" s="7">
        <v>2</v>
      </c>
      <c r="R7" s="109"/>
      <c r="S7" s="340">
        <v>4</v>
      </c>
      <c r="T7" s="373" t="s">
        <v>73</v>
      </c>
      <c r="U7" s="342">
        <v>7</v>
      </c>
      <c r="V7" s="341" t="s">
        <v>73</v>
      </c>
      <c r="W7" s="343"/>
      <c r="X7" s="123">
        <v>0</v>
      </c>
      <c r="Y7" s="159"/>
      <c r="Z7" s="344">
        <v>71</v>
      </c>
      <c r="AA7" s="345">
        <v>21</v>
      </c>
      <c r="AB7" s="158"/>
      <c r="AC7" s="346">
        <v>66</v>
      </c>
      <c r="AD7" s="347">
        <v>16</v>
      </c>
      <c r="AE7" s="348">
        <v>54</v>
      </c>
      <c r="AF7" s="41"/>
    </row>
    <row r="8" spans="1:34" ht="21.75" customHeight="1" x14ac:dyDescent="0.2">
      <c r="A8" s="40">
        <v>221</v>
      </c>
      <c r="B8" s="56">
        <v>5</v>
      </c>
      <c r="C8" s="21"/>
      <c r="D8" s="85" t="s">
        <v>32</v>
      </c>
      <c r="E8" s="123">
        <v>8</v>
      </c>
      <c r="F8" s="123">
        <v>8</v>
      </c>
      <c r="G8" s="22"/>
      <c r="H8" s="40">
        <v>207</v>
      </c>
      <c r="I8" s="56">
        <v>5</v>
      </c>
      <c r="J8" s="41"/>
      <c r="K8" s="72">
        <f t="shared" si="0"/>
        <v>-14</v>
      </c>
      <c r="L8" s="73">
        <f t="shared" si="1"/>
        <v>-6.3348416289592757</v>
      </c>
      <c r="M8" s="292">
        <f t="shared" si="2"/>
        <v>207</v>
      </c>
      <c r="N8" s="293">
        <f t="shared" si="3"/>
        <v>0</v>
      </c>
      <c r="O8" s="28"/>
      <c r="P8" s="7">
        <v>4</v>
      </c>
      <c r="Q8" s="7">
        <v>0</v>
      </c>
      <c r="R8" s="109"/>
      <c r="S8" s="349">
        <v>14</v>
      </c>
      <c r="T8" s="373" t="s">
        <v>73</v>
      </c>
      <c r="U8" s="342">
        <v>2</v>
      </c>
      <c r="V8" s="341" t="s">
        <v>73</v>
      </c>
      <c r="W8" s="343"/>
      <c r="X8" s="123">
        <v>2</v>
      </c>
      <c r="Y8" s="159"/>
      <c r="Z8" s="344">
        <v>71</v>
      </c>
      <c r="AA8" s="345">
        <v>24</v>
      </c>
      <c r="AB8" s="158"/>
      <c r="AC8" s="350">
        <v>54</v>
      </c>
      <c r="AD8" s="347">
        <v>26</v>
      </c>
      <c r="AE8" s="348">
        <v>75</v>
      </c>
      <c r="AF8" s="41"/>
    </row>
    <row r="9" spans="1:34" ht="21.75" customHeight="1" x14ac:dyDescent="0.2">
      <c r="A9" s="40">
        <v>128</v>
      </c>
      <c r="B9" s="56">
        <v>17</v>
      </c>
      <c r="C9" s="21"/>
      <c r="D9" s="85" t="s">
        <v>33</v>
      </c>
      <c r="E9" s="123">
        <v>9</v>
      </c>
      <c r="F9" s="123">
        <v>9</v>
      </c>
      <c r="G9" s="22"/>
      <c r="H9" s="40">
        <v>122</v>
      </c>
      <c r="I9" s="56">
        <v>18</v>
      </c>
      <c r="J9" s="41"/>
      <c r="K9" s="72">
        <f t="shared" si="0"/>
        <v>-6</v>
      </c>
      <c r="L9" s="73">
        <f t="shared" si="1"/>
        <v>-4.6875</v>
      </c>
      <c r="M9" s="292">
        <f t="shared" si="2"/>
        <v>123</v>
      </c>
      <c r="N9" s="293">
        <f t="shared" si="3"/>
        <v>-1</v>
      </c>
      <c r="O9" s="28"/>
      <c r="P9" s="7">
        <v>1</v>
      </c>
      <c r="Q9" s="7">
        <v>0</v>
      </c>
      <c r="R9" s="109"/>
      <c r="S9" s="349">
        <v>2</v>
      </c>
      <c r="T9" s="373" t="s">
        <v>73</v>
      </c>
      <c r="U9" s="342">
        <v>3</v>
      </c>
      <c r="V9" s="341" t="s">
        <v>73</v>
      </c>
      <c r="W9" s="343"/>
      <c r="X9" s="123">
        <v>1</v>
      </c>
      <c r="Y9" s="159"/>
      <c r="Z9" s="344">
        <v>71</v>
      </c>
      <c r="AA9" s="345">
        <v>22</v>
      </c>
      <c r="AB9" s="158"/>
      <c r="AC9" s="346">
        <v>99</v>
      </c>
      <c r="AD9" s="351">
        <v>17</v>
      </c>
      <c r="AE9" s="352">
        <v>59</v>
      </c>
      <c r="AF9" s="41"/>
    </row>
    <row r="10" spans="1:34" ht="21.75" customHeight="1" x14ac:dyDescent="0.2">
      <c r="A10" s="40">
        <v>287</v>
      </c>
      <c r="B10" s="56">
        <v>24</v>
      </c>
      <c r="C10" s="21"/>
      <c r="D10" s="85" t="s">
        <v>3</v>
      </c>
      <c r="E10" s="123">
        <v>11</v>
      </c>
      <c r="F10" s="123">
        <v>11</v>
      </c>
      <c r="G10" s="22"/>
      <c r="H10" s="40">
        <v>277</v>
      </c>
      <c r="I10" s="56">
        <v>20</v>
      </c>
      <c r="J10" s="41"/>
      <c r="K10" s="72">
        <f t="shared" si="0"/>
        <v>-10</v>
      </c>
      <c r="L10" s="73">
        <f t="shared" si="1"/>
        <v>-3.484320557491289</v>
      </c>
      <c r="M10" s="292">
        <f t="shared" si="2"/>
        <v>279</v>
      </c>
      <c r="N10" s="293">
        <f t="shared" si="3"/>
        <v>-2</v>
      </c>
      <c r="O10" s="28"/>
      <c r="P10" s="7">
        <v>4</v>
      </c>
      <c r="Q10" s="7">
        <v>0</v>
      </c>
      <c r="R10" s="109"/>
      <c r="S10" s="340">
        <v>5</v>
      </c>
      <c r="T10" s="373" t="s">
        <v>73</v>
      </c>
      <c r="U10" s="342">
        <v>4</v>
      </c>
      <c r="V10" s="341" t="s">
        <v>73</v>
      </c>
      <c r="W10" s="343"/>
      <c r="X10" s="123">
        <v>3</v>
      </c>
      <c r="Y10" s="159"/>
      <c r="Z10" s="344">
        <v>73</v>
      </c>
      <c r="AA10" s="345">
        <v>22</v>
      </c>
      <c r="AB10" s="158"/>
      <c r="AC10" s="346">
        <v>54</v>
      </c>
      <c r="AD10" s="347">
        <v>14</v>
      </c>
      <c r="AE10" s="348">
        <v>75</v>
      </c>
      <c r="AF10" s="41"/>
    </row>
    <row r="11" spans="1:34" ht="21.75" customHeight="1" x14ac:dyDescent="0.2">
      <c r="A11" s="40">
        <v>243</v>
      </c>
      <c r="B11" s="56">
        <v>23</v>
      </c>
      <c r="C11" s="21"/>
      <c r="D11" s="85" t="s">
        <v>4</v>
      </c>
      <c r="E11" s="123">
        <v>12</v>
      </c>
      <c r="F11" s="123">
        <v>12</v>
      </c>
      <c r="G11" s="22"/>
      <c r="H11" s="40">
        <v>223</v>
      </c>
      <c r="I11" s="56">
        <v>23</v>
      </c>
      <c r="J11" s="41"/>
      <c r="K11" s="72">
        <f t="shared" si="0"/>
        <v>-20</v>
      </c>
      <c r="L11" s="73">
        <f t="shared" si="1"/>
        <v>-8.2304526748971192</v>
      </c>
      <c r="M11" s="292">
        <f t="shared" si="2"/>
        <v>223</v>
      </c>
      <c r="N11" s="293">
        <f t="shared" si="3"/>
        <v>0</v>
      </c>
      <c r="O11" s="28"/>
      <c r="P11" s="7">
        <v>1</v>
      </c>
      <c r="Q11" s="7">
        <v>1</v>
      </c>
      <c r="R11" s="109"/>
      <c r="S11" s="349">
        <v>16</v>
      </c>
      <c r="T11" s="373" t="s">
        <v>73</v>
      </c>
      <c r="U11" s="353">
        <v>5</v>
      </c>
      <c r="V11" s="341" t="s">
        <v>73</v>
      </c>
      <c r="W11" s="343"/>
      <c r="X11" s="123">
        <v>0</v>
      </c>
      <c r="Y11" s="159"/>
      <c r="Z11" s="344">
        <v>74</v>
      </c>
      <c r="AA11" s="345">
        <v>25</v>
      </c>
      <c r="AB11" s="158"/>
      <c r="AC11" s="354">
        <v>70</v>
      </c>
      <c r="AD11" s="173">
        <v>25</v>
      </c>
      <c r="AE11" s="355">
        <v>69</v>
      </c>
      <c r="AF11" s="41"/>
    </row>
    <row r="12" spans="1:34" ht="21.75" customHeight="1" x14ac:dyDescent="0.2">
      <c r="A12" s="40">
        <v>589</v>
      </c>
      <c r="B12" s="56">
        <v>52</v>
      </c>
      <c r="C12" s="21"/>
      <c r="D12" s="85" t="s">
        <v>5</v>
      </c>
      <c r="E12" s="123">
        <v>23</v>
      </c>
      <c r="F12" s="123">
        <v>23</v>
      </c>
      <c r="G12" s="22"/>
      <c r="H12" s="40">
        <v>578</v>
      </c>
      <c r="I12" s="56">
        <v>53</v>
      </c>
      <c r="J12" s="41"/>
      <c r="K12" s="72">
        <f t="shared" si="0"/>
        <v>-11</v>
      </c>
      <c r="L12" s="73">
        <f t="shared" si="1"/>
        <v>-1.8675721561969438</v>
      </c>
      <c r="M12" s="292">
        <f t="shared" si="2"/>
        <v>578</v>
      </c>
      <c r="N12" s="293">
        <f t="shared" si="3"/>
        <v>0</v>
      </c>
      <c r="O12" s="28"/>
      <c r="P12" s="7">
        <v>9</v>
      </c>
      <c r="Q12" s="7">
        <v>7</v>
      </c>
      <c r="R12" s="109"/>
      <c r="S12" s="340">
        <v>6</v>
      </c>
      <c r="T12" s="373" t="s">
        <v>73</v>
      </c>
      <c r="U12" s="342">
        <v>11</v>
      </c>
      <c r="V12" s="341" t="s">
        <v>73</v>
      </c>
      <c r="W12" s="343"/>
      <c r="X12" s="123">
        <v>3</v>
      </c>
      <c r="Y12" s="159"/>
      <c r="Z12" s="344">
        <v>72</v>
      </c>
      <c r="AA12" s="345">
        <v>24</v>
      </c>
      <c r="AB12" s="158"/>
      <c r="AC12" s="356">
        <v>61</v>
      </c>
      <c r="AD12" s="347">
        <v>20</v>
      </c>
      <c r="AE12" s="348">
        <v>63</v>
      </c>
      <c r="AF12" s="41"/>
    </row>
    <row r="13" spans="1:34" ht="21.75" customHeight="1" x14ac:dyDescent="0.2">
      <c r="A13" s="40">
        <v>256</v>
      </c>
      <c r="B13" s="56">
        <v>21</v>
      </c>
      <c r="C13" s="21"/>
      <c r="D13" s="85" t="s">
        <v>6</v>
      </c>
      <c r="E13" s="123">
        <v>12</v>
      </c>
      <c r="F13" s="123">
        <v>12</v>
      </c>
      <c r="G13" s="22"/>
      <c r="H13" s="40">
        <v>238</v>
      </c>
      <c r="I13" s="56">
        <v>21</v>
      </c>
      <c r="J13" s="41"/>
      <c r="K13" s="72">
        <f t="shared" si="0"/>
        <v>-18</v>
      </c>
      <c r="L13" s="73">
        <f t="shared" si="1"/>
        <v>-7.03125</v>
      </c>
      <c r="M13" s="292">
        <f t="shared" si="2"/>
        <v>236</v>
      </c>
      <c r="N13" s="293">
        <f t="shared" si="3"/>
        <v>2</v>
      </c>
      <c r="O13" s="28"/>
      <c r="P13" s="7">
        <v>0</v>
      </c>
      <c r="Q13" s="7">
        <v>1</v>
      </c>
      <c r="R13" s="109"/>
      <c r="S13" s="349">
        <v>14</v>
      </c>
      <c r="T13" s="373" t="s">
        <v>73</v>
      </c>
      <c r="U13" s="342">
        <v>6</v>
      </c>
      <c r="V13" s="341" t="s">
        <v>73</v>
      </c>
      <c r="W13" s="343"/>
      <c r="X13" s="123">
        <v>0</v>
      </c>
      <c r="Y13" s="159"/>
      <c r="Z13" s="344">
        <v>72</v>
      </c>
      <c r="AA13" s="345">
        <v>26</v>
      </c>
      <c r="AB13" s="158"/>
      <c r="AC13" s="346">
        <v>0</v>
      </c>
      <c r="AD13" s="347">
        <v>17</v>
      </c>
      <c r="AE13" s="348">
        <v>68</v>
      </c>
      <c r="AF13" s="41"/>
    </row>
    <row r="14" spans="1:34" ht="21.75" customHeight="1" x14ac:dyDescent="0.2">
      <c r="A14" s="40">
        <v>543</v>
      </c>
      <c r="B14" s="56">
        <v>48</v>
      </c>
      <c r="C14" s="21"/>
      <c r="D14" s="85" t="s">
        <v>7</v>
      </c>
      <c r="E14" s="123">
        <v>18</v>
      </c>
      <c r="F14" s="123">
        <v>18</v>
      </c>
      <c r="G14" s="22"/>
      <c r="H14" s="40">
        <v>528</v>
      </c>
      <c r="I14" s="56">
        <v>47</v>
      </c>
      <c r="J14" s="41"/>
      <c r="K14" s="72">
        <f t="shared" si="0"/>
        <v>-15</v>
      </c>
      <c r="L14" s="73">
        <f t="shared" si="1"/>
        <v>-2.7624309392265194</v>
      </c>
      <c r="M14" s="292">
        <f t="shared" si="2"/>
        <v>532</v>
      </c>
      <c r="N14" s="293">
        <f t="shared" si="3"/>
        <v>-4</v>
      </c>
      <c r="O14" s="28"/>
      <c r="P14" s="7">
        <v>6</v>
      </c>
      <c r="Q14" s="7">
        <v>2</v>
      </c>
      <c r="R14" s="109"/>
      <c r="S14" s="340">
        <v>2</v>
      </c>
      <c r="T14" s="373" t="s">
        <v>73</v>
      </c>
      <c r="U14" s="342">
        <v>8</v>
      </c>
      <c r="V14" s="341" t="s">
        <v>73</v>
      </c>
      <c r="W14" s="343"/>
      <c r="X14" s="123">
        <v>7</v>
      </c>
      <c r="Y14" s="159"/>
      <c r="Z14" s="344">
        <v>71</v>
      </c>
      <c r="AA14" s="345">
        <v>20</v>
      </c>
      <c r="AB14" s="158"/>
      <c r="AC14" s="346">
        <v>50</v>
      </c>
      <c r="AD14" s="173">
        <v>22</v>
      </c>
      <c r="AE14" s="355">
        <v>71</v>
      </c>
      <c r="AF14" s="41"/>
    </row>
    <row r="15" spans="1:34" ht="21.75" customHeight="1" x14ac:dyDescent="0.2">
      <c r="A15" s="40">
        <v>270</v>
      </c>
      <c r="B15" s="56">
        <v>19</v>
      </c>
      <c r="C15" s="21"/>
      <c r="D15" s="85" t="s">
        <v>8</v>
      </c>
      <c r="E15" s="123">
        <v>14</v>
      </c>
      <c r="F15" s="123">
        <v>14</v>
      </c>
      <c r="G15" s="22"/>
      <c r="H15" s="40">
        <v>265</v>
      </c>
      <c r="I15" s="56">
        <v>21</v>
      </c>
      <c r="J15" s="41"/>
      <c r="K15" s="72">
        <f t="shared" si="0"/>
        <v>-5</v>
      </c>
      <c r="L15" s="73">
        <f t="shared" si="1"/>
        <v>-1.8518518518518516</v>
      </c>
      <c r="M15" s="292">
        <f t="shared" si="2"/>
        <v>265</v>
      </c>
      <c r="N15" s="293">
        <f t="shared" si="3"/>
        <v>0</v>
      </c>
      <c r="O15" s="28"/>
      <c r="P15" s="7">
        <v>4</v>
      </c>
      <c r="Q15" s="7">
        <v>2</v>
      </c>
      <c r="R15" s="109"/>
      <c r="S15" s="349">
        <v>5</v>
      </c>
      <c r="T15" s="373" t="s">
        <v>73</v>
      </c>
      <c r="U15" s="342">
        <v>3</v>
      </c>
      <c r="V15" s="341" t="s">
        <v>73</v>
      </c>
      <c r="W15" s="343"/>
      <c r="X15" s="123">
        <v>1</v>
      </c>
      <c r="Y15" s="159"/>
      <c r="Z15" s="344">
        <v>73</v>
      </c>
      <c r="AA15" s="345">
        <v>27</v>
      </c>
      <c r="AB15" s="158"/>
      <c r="AC15" s="346">
        <v>46</v>
      </c>
      <c r="AD15" s="347">
        <v>12</v>
      </c>
      <c r="AE15" s="348">
        <v>64</v>
      </c>
      <c r="AF15" s="41"/>
    </row>
    <row r="16" spans="1:34" ht="21.75" customHeight="1" x14ac:dyDescent="0.2">
      <c r="A16" s="40">
        <v>429</v>
      </c>
      <c r="B16" s="56">
        <v>28</v>
      </c>
      <c r="C16" s="21"/>
      <c r="D16" s="85" t="s">
        <v>9</v>
      </c>
      <c r="E16" s="123">
        <v>17</v>
      </c>
      <c r="F16" s="123">
        <v>17</v>
      </c>
      <c r="G16" s="22"/>
      <c r="H16" s="40">
        <v>429</v>
      </c>
      <c r="I16" s="56">
        <v>28</v>
      </c>
      <c r="J16" s="41"/>
      <c r="K16" s="181">
        <f t="shared" si="0"/>
        <v>0</v>
      </c>
      <c r="L16" s="182">
        <f t="shared" si="1"/>
        <v>0</v>
      </c>
      <c r="M16" s="292">
        <f t="shared" si="2"/>
        <v>427</v>
      </c>
      <c r="N16" s="293">
        <f t="shared" si="3"/>
        <v>2</v>
      </c>
      <c r="O16" s="28"/>
      <c r="P16" s="7">
        <v>9</v>
      </c>
      <c r="Q16" s="7">
        <v>2</v>
      </c>
      <c r="R16" s="109"/>
      <c r="S16" s="349">
        <v>3</v>
      </c>
      <c r="T16" s="373" t="s">
        <v>73</v>
      </c>
      <c r="U16" s="353">
        <v>7</v>
      </c>
      <c r="V16" s="341" t="s">
        <v>73</v>
      </c>
      <c r="W16" s="343"/>
      <c r="X16" s="123">
        <v>1</v>
      </c>
      <c r="Y16" s="159"/>
      <c r="Z16" s="344">
        <v>74</v>
      </c>
      <c r="AA16" s="345">
        <v>23</v>
      </c>
      <c r="AB16" s="158"/>
      <c r="AC16" s="346">
        <v>68</v>
      </c>
      <c r="AD16" s="347">
        <v>18</v>
      </c>
      <c r="AE16" s="348">
        <v>68</v>
      </c>
      <c r="AF16" s="41"/>
    </row>
    <row r="17" spans="1:34" ht="21.75" customHeight="1" x14ac:dyDescent="0.2">
      <c r="A17" s="40">
        <v>327</v>
      </c>
      <c r="B17" s="56">
        <v>47</v>
      </c>
      <c r="C17" s="21"/>
      <c r="D17" s="85" t="s">
        <v>10</v>
      </c>
      <c r="E17" s="123">
        <v>15</v>
      </c>
      <c r="F17" s="123">
        <v>15</v>
      </c>
      <c r="G17" s="22"/>
      <c r="H17" s="40">
        <v>315</v>
      </c>
      <c r="I17" s="56">
        <v>46</v>
      </c>
      <c r="J17" s="41"/>
      <c r="K17" s="72">
        <f t="shared" si="0"/>
        <v>-12</v>
      </c>
      <c r="L17" s="73">
        <f t="shared" si="1"/>
        <v>-3.669724770642202</v>
      </c>
      <c r="M17" s="292">
        <f t="shared" si="2"/>
        <v>315</v>
      </c>
      <c r="N17" s="293">
        <f t="shared" si="3"/>
        <v>0</v>
      </c>
      <c r="O17" s="28"/>
      <c r="P17" s="7">
        <v>6</v>
      </c>
      <c r="Q17" s="7">
        <v>1</v>
      </c>
      <c r="R17" s="109"/>
      <c r="S17" s="349">
        <v>14</v>
      </c>
      <c r="T17" s="373" t="s">
        <v>73</v>
      </c>
      <c r="U17" s="342">
        <v>4</v>
      </c>
      <c r="V17" s="341" t="s">
        <v>73</v>
      </c>
      <c r="W17" s="343"/>
      <c r="X17" s="123">
        <v>0</v>
      </c>
      <c r="Y17" s="159"/>
      <c r="Z17" s="344">
        <v>74</v>
      </c>
      <c r="AA17" s="345">
        <v>23</v>
      </c>
      <c r="AB17" s="158"/>
      <c r="AC17" s="356">
        <v>36</v>
      </c>
      <c r="AD17" s="173">
        <v>20</v>
      </c>
      <c r="AE17" s="355">
        <v>75</v>
      </c>
      <c r="AF17" s="41"/>
      <c r="AG17" s="2" t="s">
        <v>0</v>
      </c>
    </row>
    <row r="18" spans="1:34" ht="21.75" customHeight="1" x14ac:dyDescent="0.2">
      <c r="A18" s="40">
        <v>156</v>
      </c>
      <c r="B18" s="56">
        <v>26</v>
      </c>
      <c r="C18" s="21"/>
      <c r="D18" s="85" t="s">
        <v>11</v>
      </c>
      <c r="E18" s="123">
        <v>9</v>
      </c>
      <c r="F18" s="123">
        <v>8</v>
      </c>
      <c r="G18" s="22"/>
      <c r="H18" s="40">
        <v>152</v>
      </c>
      <c r="I18" s="56">
        <v>26</v>
      </c>
      <c r="J18" s="41"/>
      <c r="K18" s="72">
        <f t="shared" si="0"/>
        <v>-4</v>
      </c>
      <c r="L18" s="73">
        <f t="shared" si="1"/>
        <v>-2.5641025641025639</v>
      </c>
      <c r="M18" s="292">
        <f t="shared" si="2"/>
        <v>152</v>
      </c>
      <c r="N18" s="293">
        <f t="shared" si="3"/>
        <v>0</v>
      </c>
      <c r="O18" s="28"/>
      <c r="P18" s="7">
        <v>2</v>
      </c>
      <c r="Q18" s="7">
        <v>4</v>
      </c>
      <c r="R18" s="109"/>
      <c r="S18" s="340">
        <v>4</v>
      </c>
      <c r="T18" s="373" t="s">
        <v>73</v>
      </c>
      <c r="U18" s="342">
        <v>1</v>
      </c>
      <c r="V18" s="341" t="s">
        <v>73</v>
      </c>
      <c r="W18" s="343"/>
      <c r="X18" s="123">
        <v>1</v>
      </c>
      <c r="Y18" s="159"/>
      <c r="Z18" s="344">
        <v>72</v>
      </c>
      <c r="AA18" s="345">
        <v>22</v>
      </c>
      <c r="AB18" s="158"/>
      <c r="AC18" s="357">
        <v>45</v>
      </c>
      <c r="AD18" s="173">
        <v>14</v>
      </c>
      <c r="AE18" s="355">
        <v>59</v>
      </c>
      <c r="AF18" s="41"/>
    </row>
    <row r="19" spans="1:34" ht="21.75" customHeight="1" x14ac:dyDescent="0.2">
      <c r="A19" s="40">
        <v>351</v>
      </c>
      <c r="B19" s="56">
        <v>29</v>
      </c>
      <c r="C19" s="21"/>
      <c r="D19" s="85" t="s">
        <v>12</v>
      </c>
      <c r="E19" s="123">
        <v>14</v>
      </c>
      <c r="F19" s="123">
        <v>14</v>
      </c>
      <c r="G19" s="22"/>
      <c r="H19" s="40">
        <v>339</v>
      </c>
      <c r="I19" s="56">
        <v>29</v>
      </c>
      <c r="J19" s="41"/>
      <c r="K19" s="72">
        <f t="shared" si="0"/>
        <v>-12</v>
      </c>
      <c r="L19" s="73">
        <f t="shared" si="1"/>
        <v>-3.4188034188034191</v>
      </c>
      <c r="M19" s="292">
        <f t="shared" si="2"/>
        <v>340</v>
      </c>
      <c r="N19" s="293">
        <f t="shared" si="3"/>
        <v>-1</v>
      </c>
      <c r="O19" s="28"/>
      <c r="P19" s="7">
        <v>2</v>
      </c>
      <c r="Q19" s="7">
        <v>0</v>
      </c>
      <c r="R19" s="109"/>
      <c r="S19" s="340">
        <v>8</v>
      </c>
      <c r="T19" s="373" t="s">
        <v>73</v>
      </c>
      <c r="U19" s="342">
        <v>5</v>
      </c>
      <c r="V19" s="341" t="s">
        <v>73</v>
      </c>
      <c r="W19" s="343"/>
      <c r="X19" s="123">
        <v>0</v>
      </c>
      <c r="Y19" s="159"/>
      <c r="Z19" s="344">
        <v>71</v>
      </c>
      <c r="AA19" s="345">
        <v>21</v>
      </c>
      <c r="AB19" s="158"/>
      <c r="AC19" s="354">
        <v>69</v>
      </c>
      <c r="AD19" s="173">
        <v>14</v>
      </c>
      <c r="AE19" s="355">
        <v>59</v>
      </c>
      <c r="AF19" s="41"/>
    </row>
    <row r="20" spans="1:34" ht="21.75" customHeight="1" x14ac:dyDescent="0.2">
      <c r="A20" s="40">
        <v>290</v>
      </c>
      <c r="B20" s="56">
        <v>10</v>
      </c>
      <c r="C20" s="21"/>
      <c r="D20" s="85" t="s">
        <v>13</v>
      </c>
      <c r="E20" s="123">
        <v>12</v>
      </c>
      <c r="F20" s="123">
        <v>11</v>
      </c>
      <c r="G20" s="22"/>
      <c r="H20" s="40">
        <v>273</v>
      </c>
      <c r="I20" s="56">
        <v>9</v>
      </c>
      <c r="J20" s="41"/>
      <c r="K20" s="72">
        <f t="shared" si="0"/>
        <v>-17</v>
      </c>
      <c r="L20" s="73">
        <f t="shared" si="1"/>
        <v>-5.8620689655172411</v>
      </c>
      <c r="M20" s="292">
        <f t="shared" si="2"/>
        <v>273</v>
      </c>
      <c r="N20" s="293">
        <f t="shared" si="3"/>
        <v>0</v>
      </c>
      <c r="O20" s="28"/>
      <c r="P20" s="7">
        <v>2</v>
      </c>
      <c r="Q20" s="7">
        <v>0</v>
      </c>
      <c r="R20" s="109"/>
      <c r="S20" s="340">
        <v>15</v>
      </c>
      <c r="T20" s="373" t="s">
        <v>73</v>
      </c>
      <c r="U20" s="342">
        <v>4</v>
      </c>
      <c r="V20" s="341" t="s">
        <v>73</v>
      </c>
      <c r="W20" s="343"/>
      <c r="X20" s="123">
        <v>0</v>
      </c>
      <c r="Y20" s="159"/>
      <c r="Z20" s="344">
        <v>72</v>
      </c>
      <c r="AA20" s="345">
        <v>26</v>
      </c>
      <c r="AB20" s="158"/>
      <c r="AC20" s="356">
        <v>53</v>
      </c>
      <c r="AD20" s="173">
        <v>23</v>
      </c>
      <c r="AE20" s="355">
        <v>69</v>
      </c>
      <c r="AF20" s="41"/>
    </row>
    <row r="21" spans="1:34" ht="21.75" customHeight="1" x14ac:dyDescent="0.2">
      <c r="A21" s="40">
        <v>288</v>
      </c>
      <c r="B21" s="56">
        <v>25</v>
      </c>
      <c r="C21" s="21"/>
      <c r="D21" s="85" t="s">
        <v>14</v>
      </c>
      <c r="E21" s="123">
        <v>11</v>
      </c>
      <c r="F21" s="123">
        <v>11</v>
      </c>
      <c r="G21" s="22"/>
      <c r="H21" s="40">
        <v>282</v>
      </c>
      <c r="I21" s="56">
        <v>25</v>
      </c>
      <c r="J21" s="41"/>
      <c r="K21" s="72">
        <f t="shared" si="0"/>
        <v>-6</v>
      </c>
      <c r="L21" s="73">
        <f t="shared" si="1"/>
        <v>-2.083333333333333</v>
      </c>
      <c r="M21" s="292">
        <f t="shared" si="2"/>
        <v>283</v>
      </c>
      <c r="N21" s="293">
        <f t="shared" si="3"/>
        <v>-1</v>
      </c>
      <c r="O21" s="28"/>
      <c r="P21" s="7">
        <v>4</v>
      </c>
      <c r="Q21" s="7">
        <v>1</v>
      </c>
      <c r="R21" s="109"/>
      <c r="S21" s="340">
        <v>6</v>
      </c>
      <c r="T21" s="373" t="s">
        <v>73</v>
      </c>
      <c r="U21" s="342">
        <v>3</v>
      </c>
      <c r="V21" s="341" t="s">
        <v>73</v>
      </c>
      <c r="W21" s="343"/>
      <c r="X21" s="123">
        <v>0</v>
      </c>
      <c r="Y21" s="159"/>
      <c r="Z21" s="344">
        <v>74</v>
      </c>
      <c r="AA21" s="345">
        <v>24</v>
      </c>
      <c r="AB21" s="158"/>
      <c r="AC21" s="356">
        <v>68</v>
      </c>
      <c r="AD21" s="173">
        <v>20</v>
      </c>
      <c r="AE21" s="355">
        <v>66</v>
      </c>
      <c r="AF21" s="41"/>
    </row>
    <row r="22" spans="1:34" ht="21.75" customHeight="1" x14ac:dyDescent="0.2">
      <c r="A22" s="40">
        <v>234</v>
      </c>
      <c r="B22" s="56">
        <v>30</v>
      </c>
      <c r="C22" s="21"/>
      <c r="D22" s="85" t="s">
        <v>15</v>
      </c>
      <c r="E22" s="123">
        <v>12</v>
      </c>
      <c r="F22" s="123">
        <v>12</v>
      </c>
      <c r="G22" s="22"/>
      <c r="H22" s="40">
        <v>231</v>
      </c>
      <c r="I22" s="56">
        <v>31</v>
      </c>
      <c r="J22" s="41"/>
      <c r="K22" s="72">
        <f t="shared" si="0"/>
        <v>-3</v>
      </c>
      <c r="L22" s="73">
        <f t="shared" si="1"/>
        <v>-1.2820512820512819</v>
      </c>
      <c r="M22" s="292">
        <f t="shared" si="2"/>
        <v>231</v>
      </c>
      <c r="N22" s="293">
        <f t="shared" si="3"/>
        <v>0</v>
      </c>
      <c r="O22" s="28"/>
      <c r="P22" s="7">
        <v>4</v>
      </c>
      <c r="Q22" s="7">
        <v>2</v>
      </c>
      <c r="R22" s="109"/>
      <c r="S22" s="340">
        <v>5</v>
      </c>
      <c r="T22" s="373" t="s">
        <v>73</v>
      </c>
      <c r="U22" s="342">
        <v>2</v>
      </c>
      <c r="V22" s="341" t="s">
        <v>73</v>
      </c>
      <c r="W22" s="343"/>
      <c r="X22" s="123">
        <v>0</v>
      </c>
      <c r="Y22" s="159"/>
      <c r="Z22" s="344">
        <v>75</v>
      </c>
      <c r="AA22" s="345">
        <v>25</v>
      </c>
      <c r="AB22" s="158"/>
      <c r="AC22" s="356">
        <v>50</v>
      </c>
      <c r="AD22" s="341">
        <v>18</v>
      </c>
      <c r="AE22" s="358">
        <v>67</v>
      </c>
      <c r="AF22" s="41"/>
      <c r="AH22" s="174" t="s">
        <v>0</v>
      </c>
    </row>
    <row r="23" spans="1:34" ht="21.75" customHeight="1" x14ac:dyDescent="0.2">
      <c r="A23" s="40">
        <v>675</v>
      </c>
      <c r="B23" s="56">
        <v>64</v>
      </c>
      <c r="C23" s="21"/>
      <c r="D23" s="85" t="s">
        <v>16</v>
      </c>
      <c r="E23" s="123">
        <v>22</v>
      </c>
      <c r="F23" s="123">
        <v>22</v>
      </c>
      <c r="G23" s="22"/>
      <c r="H23" s="40">
        <v>664</v>
      </c>
      <c r="I23" s="56">
        <v>64</v>
      </c>
      <c r="J23" s="41"/>
      <c r="K23" s="72">
        <f t="shared" si="0"/>
        <v>-11</v>
      </c>
      <c r="L23" s="73">
        <f t="shared" si="1"/>
        <v>-1.6296296296296295</v>
      </c>
      <c r="M23" s="292">
        <f t="shared" si="2"/>
        <v>665</v>
      </c>
      <c r="N23" s="293">
        <f t="shared" si="3"/>
        <v>-1</v>
      </c>
      <c r="O23" s="28"/>
      <c r="P23" s="7">
        <v>14</v>
      </c>
      <c r="Q23" s="7">
        <v>5</v>
      </c>
      <c r="R23" s="109"/>
      <c r="S23" s="340">
        <v>9</v>
      </c>
      <c r="T23" s="373" t="s">
        <v>73</v>
      </c>
      <c r="U23" s="342">
        <v>14</v>
      </c>
      <c r="V23" s="341" t="s">
        <v>73</v>
      </c>
      <c r="W23" s="343"/>
      <c r="X23" s="123">
        <v>1</v>
      </c>
      <c r="Y23" s="159"/>
      <c r="Z23" s="344">
        <v>70</v>
      </c>
      <c r="AA23" s="345">
        <v>19</v>
      </c>
      <c r="AB23" s="158"/>
      <c r="AC23" s="356">
        <v>59</v>
      </c>
      <c r="AD23" s="173">
        <v>12</v>
      </c>
      <c r="AE23" s="355">
        <v>66</v>
      </c>
      <c r="AF23" s="41"/>
    </row>
    <row r="24" spans="1:34" ht="21.75" customHeight="1" x14ac:dyDescent="0.2">
      <c r="A24" s="183">
        <v>125</v>
      </c>
      <c r="B24" s="184">
        <v>20</v>
      </c>
      <c r="C24" s="21"/>
      <c r="D24" s="185" t="s">
        <v>17</v>
      </c>
      <c r="E24" s="186">
        <v>7</v>
      </c>
      <c r="F24" s="186">
        <v>7</v>
      </c>
      <c r="G24" s="22"/>
      <c r="H24" s="183">
        <v>110</v>
      </c>
      <c r="I24" s="184">
        <v>20</v>
      </c>
      <c r="J24" s="41"/>
      <c r="K24" s="259">
        <f t="shared" si="0"/>
        <v>-15</v>
      </c>
      <c r="L24" s="260">
        <f t="shared" si="1"/>
        <v>-12</v>
      </c>
      <c r="M24" s="294">
        <f t="shared" si="2"/>
        <v>111</v>
      </c>
      <c r="N24" s="295">
        <f t="shared" si="3"/>
        <v>-1</v>
      </c>
      <c r="O24" s="28"/>
      <c r="P24" s="187">
        <v>2</v>
      </c>
      <c r="Q24" s="262">
        <v>0</v>
      </c>
      <c r="R24" s="188"/>
      <c r="S24" s="359">
        <v>11</v>
      </c>
      <c r="T24" s="360" t="s">
        <v>73</v>
      </c>
      <c r="U24" s="361">
        <v>3</v>
      </c>
      <c r="V24" s="360" t="s">
        <v>73</v>
      </c>
      <c r="W24" s="362"/>
      <c r="X24" s="186">
        <v>2</v>
      </c>
      <c r="Y24" s="159"/>
      <c r="Z24" s="363">
        <v>69</v>
      </c>
      <c r="AA24" s="364">
        <v>22</v>
      </c>
      <c r="AB24" s="158"/>
      <c r="AC24" s="365">
        <v>33</v>
      </c>
      <c r="AD24" s="366">
        <v>10</v>
      </c>
      <c r="AE24" s="367">
        <v>72</v>
      </c>
      <c r="AF24" s="41"/>
    </row>
    <row r="25" spans="1:34" s="11" customFormat="1" ht="5.25" customHeight="1" x14ac:dyDescent="0.2">
      <c r="A25" s="68"/>
      <c r="B25" s="62"/>
      <c r="C25" s="69"/>
      <c r="D25" s="70"/>
      <c r="E25" s="119"/>
      <c r="F25" s="119"/>
      <c r="G25" s="70"/>
      <c r="H25" s="68"/>
      <c r="I25" s="62"/>
      <c r="J25" s="62"/>
      <c r="K25" s="59"/>
      <c r="L25" s="60"/>
      <c r="M25" s="296"/>
      <c r="N25" s="296"/>
      <c r="O25" s="315"/>
      <c r="P25" s="61"/>
      <c r="Q25" s="61"/>
      <c r="R25" s="110"/>
      <c r="S25" s="62"/>
      <c r="T25" s="61"/>
      <c r="U25" s="63"/>
      <c r="V25" s="61"/>
      <c r="W25" s="110"/>
      <c r="X25" s="61"/>
      <c r="Y25" s="315"/>
      <c r="Z25" s="62"/>
      <c r="AA25" s="60"/>
      <c r="AB25" s="62"/>
      <c r="AC25" s="61"/>
      <c r="AD25" s="61"/>
      <c r="AE25" s="208"/>
      <c r="AF25" s="62"/>
    </row>
    <row r="26" spans="1:34" ht="30" customHeight="1" x14ac:dyDescent="0.2">
      <c r="A26" s="47">
        <v>0</v>
      </c>
      <c r="B26" s="272">
        <v>0</v>
      </c>
      <c r="C26" s="21"/>
      <c r="D26" s="80" t="s">
        <v>72</v>
      </c>
      <c r="E26" s="124">
        <v>3</v>
      </c>
      <c r="F26" s="124">
        <v>3</v>
      </c>
      <c r="G26" s="22"/>
      <c r="H26" s="47">
        <v>0</v>
      </c>
      <c r="I26" s="66">
        <v>0</v>
      </c>
      <c r="J26" s="41"/>
      <c r="K26" s="171">
        <v>0</v>
      </c>
      <c r="L26" s="172">
        <v>0</v>
      </c>
      <c r="M26" s="297">
        <f>SUM(A26+P26-S26-U26-X26)</f>
        <v>0</v>
      </c>
      <c r="N26" s="298">
        <f>SUM(H26-M26)</f>
        <v>0</v>
      </c>
      <c r="O26" s="316"/>
      <c r="P26" s="86">
        <v>0</v>
      </c>
      <c r="Q26" s="49">
        <v>0</v>
      </c>
      <c r="R26" s="111"/>
      <c r="S26" s="87">
        <v>0</v>
      </c>
      <c r="T26" s="128" t="s">
        <v>73</v>
      </c>
      <c r="U26" s="88">
        <v>0</v>
      </c>
      <c r="V26" s="128" t="s">
        <v>73</v>
      </c>
      <c r="W26" s="112"/>
      <c r="X26" s="89">
        <v>0</v>
      </c>
      <c r="Y26" s="316"/>
      <c r="Z26" s="67">
        <v>0</v>
      </c>
      <c r="AA26" s="91">
        <v>0</v>
      </c>
      <c r="AB26" s="41"/>
      <c r="AC26" s="95">
        <v>0</v>
      </c>
      <c r="AD26" s="128">
        <v>0</v>
      </c>
      <c r="AE26" s="209">
        <v>0</v>
      </c>
      <c r="AF26" s="41"/>
    </row>
    <row r="27" spans="1:34" s="11" customFormat="1" ht="6.75" customHeight="1" x14ac:dyDescent="0.2">
      <c r="A27" s="68"/>
      <c r="B27" s="62"/>
      <c r="C27" s="69"/>
      <c r="D27" s="70"/>
      <c r="E27" s="119"/>
      <c r="F27" s="119"/>
      <c r="G27" s="70"/>
      <c r="H27" s="68"/>
      <c r="I27" s="62"/>
      <c r="J27" s="62"/>
      <c r="K27" s="59"/>
      <c r="L27" s="60"/>
      <c r="M27" s="296"/>
      <c r="N27" s="296"/>
      <c r="O27" s="315"/>
      <c r="P27" s="61"/>
      <c r="Q27" s="61"/>
      <c r="R27" s="110"/>
      <c r="S27" s="62"/>
      <c r="T27" s="61"/>
      <c r="U27" s="63"/>
      <c r="V27" s="61"/>
      <c r="W27" s="110"/>
      <c r="X27" s="61"/>
      <c r="Y27" s="315"/>
      <c r="Z27" s="62"/>
      <c r="AA27" s="60"/>
      <c r="AB27" s="62"/>
      <c r="AC27" s="61"/>
      <c r="AD27" s="61"/>
      <c r="AE27" s="208"/>
      <c r="AF27" s="62"/>
    </row>
    <row r="28" spans="1:34" s="169" customFormat="1" ht="27.75" customHeight="1" x14ac:dyDescent="0.2">
      <c r="A28" s="155">
        <v>37</v>
      </c>
      <c r="B28" s="272">
        <v>12</v>
      </c>
      <c r="C28" s="157"/>
      <c r="D28" s="80" t="s">
        <v>62</v>
      </c>
      <c r="E28" s="124">
        <v>2</v>
      </c>
      <c r="F28" s="124">
        <v>2</v>
      </c>
      <c r="G28" s="22"/>
      <c r="H28" s="155">
        <v>32</v>
      </c>
      <c r="I28" s="156">
        <v>11</v>
      </c>
      <c r="J28" s="158"/>
      <c r="K28" s="81">
        <f>H28-A28</f>
        <v>-5</v>
      </c>
      <c r="L28" s="82">
        <f>SUM(K28/A28*100)</f>
        <v>-13.513513513513514</v>
      </c>
      <c r="M28" s="297">
        <f>SUM(A28+P28-S28-U28-X28)</f>
        <v>33</v>
      </c>
      <c r="N28" s="298">
        <f>SUM(H28-M28)</f>
        <v>-1</v>
      </c>
      <c r="O28" s="317"/>
      <c r="P28" s="160">
        <v>0</v>
      </c>
      <c r="Q28" s="161">
        <v>0</v>
      </c>
      <c r="R28" s="162"/>
      <c r="S28" s="163">
        <v>4</v>
      </c>
      <c r="T28" s="168" t="s">
        <v>73</v>
      </c>
      <c r="U28" s="164">
        <v>0</v>
      </c>
      <c r="V28" s="168" t="s">
        <v>73</v>
      </c>
      <c r="W28" s="165"/>
      <c r="X28" s="124">
        <v>0</v>
      </c>
      <c r="Y28" s="317"/>
      <c r="Z28" s="166">
        <v>78</v>
      </c>
      <c r="AA28" s="156">
        <v>32</v>
      </c>
      <c r="AB28" s="158"/>
      <c r="AC28" s="167">
        <v>0</v>
      </c>
      <c r="AD28" s="168">
        <v>29</v>
      </c>
      <c r="AE28" s="213">
        <v>76</v>
      </c>
      <c r="AF28" s="158"/>
    </row>
    <row r="29" spans="1:34" s="11" customFormat="1" ht="6.75" customHeight="1" x14ac:dyDescent="0.2">
      <c r="A29" s="68"/>
      <c r="B29" s="62"/>
      <c r="C29" s="69"/>
      <c r="D29" s="70"/>
      <c r="E29" s="119"/>
      <c r="F29" s="119"/>
      <c r="G29" s="70"/>
      <c r="H29" s="68"/>
      <c r="I29" s="62"/>
      <c r="J29" s="62"/>
      <c r="K29" s="59"/>
      <c r="L29" s="60"/>
      <c r="M29" s="296"/>
      <c r="N29" s="296"/>
      <c r="O29" s="318"/>
      <c r="P29" s="61"/>
      <c r="Q29" s="61"/>
      <c r="R29" s="110"/>
      <c r="S29" s="62"/>
      <c r="T29" s="61"/>
      <c r="U29" s="63"/>
      <c r="V29" s="61"/>
      <c r="W29" s="110"/>
      <c r="X29" s="61"/>
      <c r="Y29" s="318"/>
      <c r="Z29" s="62"/>
      <c r="AA29" s="60"/>
      <c r="AB29" s="320"/>
      <c r="AC29" s="61"/>
      <c r="AD29" s="61" t="s">
        <v>0</v>
      </c>
      <c r="AE29" s="208"/>
      <c r="AF29" s="62"/>
    </row>
    <row r="30" spans="1:34" s="11" customFormat="1" ht="30.75" customHeight="1" thickBot="1" x14ac:dyDescent="0.25">
      <c r="A30" s="251">
        <f>SUM(A6:A28)</f>
        <v>5989</v>
      </c>
      <c r="B30" s="251">
        <f>SUM(B28:B29,B26,B6:B24)</f>
        <v>571</v>
      </c>
      <c r="C30" s="216"/>
      <c r="D30" s="217" t="s">
        <v>55</v>
      </c>
      <c r="E30" s="251">
        <f>SUM(E28:E29,E26,E6:E24)</f>
        <v>256</v>
      </c>
      <c r="F30" s="251">
        <f>SUM(F28,F26,F6:F24)</f>
        <v>254</v>
      </c>
      <c r="G30" s="218"/>
      <c r="H30" s="251">
        <f>SUM(H6:H28)</f>
        <v>5797</v>
      </c>
      <c r="I30" s="251">
        <f>SUM(I28:I29,I26,I6:I24)</f>
        <v>565</v>
      </c>
      <c r="J30" s="219"/>
      <c r="K30" s="324">
        <f>SUM(K28:K29,K26,K6:K24)</f>
        <v>-192</v>
      </c>
      <c r="L30" s="328">
        <f>SUM(K30/A30*100)</f>
        <v>-3.2058774419769578</v>
      </c>
      <c r="M30" s="299">
        <f>SUM(M28:M29,M26,M6:M24)</f>
        <v>5805</v>
      </c>
      <c r="N30" s="319">
        <f>SUM(N28:N29,N26,N6:N24)</f>
        <v>-8</v>
      </c>
      <c r="O30" s="311"/>
      <c r="P30" s="312">
        <f>SUM(P28:P29,P26,P6:P24)</f>
        <v>81</v>
      </c>
      <c r="Q30" s="312">
        <f>SUM(Q28:Q29,Q26,Q6:Q24)</f>
        <v>31</v>
      </c>
      <c r="R30" s="246"/>
      <c r="S30" s="312">
        <f>SUM(S28:S29,S26,S6:S24)</f>
        <v>149</v>
      </c>
      <c r="T30" s="312">
        <f>SUM(T28:T29,T26,T6:T24)</f>
        <v>0</v>
      </c>
      <c r="U30" s="312">
        <f>SUM(U28:U29,U26,U6:U24)</f>
        <v>94</v>
      </c>
      <c r="V30" s="312">
        <f>SUM(V28:V29,V26,V6:V24)</f>
        <v>0</v>
      </c>
      <c r="W30" s="246"/>
      <c r="X30" s="312">
        <f>SUM(X28:X29,X26,X6:X24)</f>
        <v>22</v>
      </c>
      <c r="Y30" s="311"/>
      <c r="Z30" s="313">
        <f>SUM(Z28,Z24,Z23,Z22,Z21,Z20,Z19,Z18,Z17,Z16,Z15,Z14,Z13,Z12,Z11,Z10,Z9,Z8,Z7,Z6)/20</f>
        <v>72.599999999999994</v>
      </c>
      <c r="AA30" s="313">
        <f>SUM(AA28,AA24,AA23,AA22,AA21,AA20,AA19,AA18,AA17,AA16,AA15,AA14,AA13,AA12,AA11,AA10,AA9,AA8,AA7,AA6)/20</f>
        <v>23.6</v>
      </c>
      <c r="AB30" s="321"/>
      <c r="AC30" s="313">
        <f>SUM(AC24,AC23,AC22,AC21,AC20,AC19,AC18,AC17,AC16,AC15,AC14,AC12,AC11,AC10,AC9,AC8,AC7)/17</f>
        <v>57.705882352941174</v>
      </c>
      <c r="AD30" s="313">
        <f>SUM(AD28,AD24,AD23,AD22,AD21,AD20,AD19,AD18,AD17,AD16,AD15,AD14,AD13,AD12,AD11,AD10,AD9,AD8,AD7,AD6)/20</f>
        <v>17.850000000000001</v>
      </c>
      <c r="AE30" s="314">
        <f>SUM(AE28,AE24,AE23,AE22,AE21,AE20,AE19,AE18,AE17,AE16,AE15,AE14,AE13,AE12,AE11,AE10,AE9,AE8,AE7,AE6)/20</f>
        <v>66.599999999999994</v>
      </c>
      <c r="AF30" s="53"/>
      <c r="AH30" s="11" t="s">
        <v>0</v>
      </c>
    </row>
    <row r="31" spans="1:34" s="11" customFormat="1" ht="19.5" customHeight="1" thickBot="1" x14ac:dyDescent="0.25">
      <c r="A31" s="68"/>
      <c r="B31" s="62"/>
      <c r="C31" s="69"/>
      <c r="D31" s="70"/>
      <c r="E31" s="119"/>
      <c r="F31" s="119"/>
      <c r="G31" s="70"/>
      <c r="H31" s="68"/>
      <c r="I31" s="62"/>
      <c r="J31" s="62"/>
      <c r="K31" s="59"/>
      <c r="L31" s="60"/>
      <c r="M31" s="296"/>
      <c r="N31" s="296"/>
      <c r="O31" s="71"/>
      <c r="P31" s="61"/>
      <c r="Q31" s="61"/>
      <c r="R31" s="110"/>
      <c r="S31" s="62"/>
      <c r="T31" s="61"/>
      <c r="U31" s="63"/>
      <c r="V31" s="61"/>
      <c r="W31" s="110"/>
      <c r="X31" s="61"/>
      <c r="Y31" s="71"/>
      <c r="Z31" s="62"/>
      <c r="AA31" s="60"/>
      <c r="AB31" s="62"/>
      <c r="AC31" s="61"/>
      <c r="AD31" s="61"/>
      <c r="AE31" s="61"/>
      <c r="AF31" s="62"/>
    </row>
    <row r="32" spans="1:34" ht="21.75" customHeight="1" x14ac:dyDescent="0.2">
      <c r="A32" s="227">
        <v>377</v>
      </c>
      <c r="B32" s="224">
        <v>23</v>
      </c>
      <c r="C32" s="189"/>
      <c r="D32" s="225" t="s">
        <v>36</v>
      </c>
      <c r="E32" s="226">
        <v>13</v>
      </c>
      <c r="F32" s="226">
        <v>14</v>
      </c>
      <c r="G32" s="192"/>
      <c r="H32" s="227">
        <v>372</v>
      </c>
      <c r="I32" s="224">
        <v>17</v>
      </c>
      <c r="J32" s="195"/>
      <c r="K32" s="228">
        <f>H32-A32</f>
        <v>-5</v>
      </c>
      <c r="L32" s="229">
        <f>SUM(K32/A32*100)</f>
        <v>-1.3262599469496021</v>
      </c>
      <c r="M32" s="300">
        <f>SUM(A32+P32-S32-U32-X32)</f>
        <v>370</v>
      </c>
      <c r="N32" s="291">
        <f>SUM(H32-M32)</f>
        <v>2</v>
      </c>
      <c r="O32" s="196"/>
      <c r="P32" s="230">
        <v>13</v>
      </c>
      <c r="Q32" s="230">
        <v>0</v>
      </c>
      <c r="R32" s="231"/>
      <c r="S32" s="232">
        <v>10</v>
      </c>
      <c r="T32" s="261" t="s">
        <v>73</v>
      </c>
      <c r="U32" s="233">
        <v>10</v>
      </c>
      <c r="V32" s="261" t="s">
        <v>73</v>
      </c>
      <c r="W32" s="234"/>
      <c r="X32" s="235">
        <v>0</v>
      </c>
      <c r="Y32" s="196"/>
      <c r="Z32" s="236">
        <v>71</v>
      </c>
      <c r="AA32" s="224">
        <v>15</v>
      </c>
      <c r="AB32" s="195"/>
      <c r="AC32" s="237">
        <v>51</v>
      </c>
      <c r="AD32" s="230">
        <v>7</v>
      </c>
      <c r="AE32" s="238">
        <v>65</v>
      </c>
      <c r="AF32" s="41"/>
    </row>
    <row r="33" spans="1:32" ht="21.75" customHeight="1" x14ac:dyDescent="0.2">
      <c r="A33" s="40">
        <v>357</v>
      </c>
      <c r="B33" s="56">
        <v>12</v>
      </c>
      <c r="C33" s="21"/>
      <c r="D33" s="85" t="s">
        <v>37</v>
      </c>
      <c r="E33" s="123">
        <v>14</v>
      </c>
      <c r="F33" s="123">
        <v>14</v>
      </c>
      <c r="G33" s="22"/>
      <c r="H33" s="40">
        <v>336</v>
      </c>
      <c r="I33" s="56">
        <v>12</v>
      </c>
      <c r="J33" s="41"/>
      <c r="K33" s="72">
        <f>H33-A33</f>
        <v>-21</v>
      </c>
      <c r="L33" s="73">
        <f>SUM(K33/A33*100)</f>
        <v>-5.8823529411764701</v>
      </c>
      <c r="M33" s="301">
        <f>SUM(A33+P33-S33-U33-X33)</f>
        <v>336</v>
      </c>
      <c r="N33" s="293">
        <f>SUM(H33-M33)</f>
        <v>0</v>
      </c>
      <c r="O33" s="28"/>
      <c r="P33" s="7">
        <v>2</v>
      </c>
      <c r="Q33" s="7">
        <v>0</v>
      </c>
      <c r="R33" s="109"/>
      <c r="S33" s="38">
        <v>23</v>
      </c>
      <c r="T33" s="127" t="s">
        <v>73</v>
      </c>
      <c r="U33" s="39">
        <v>0</v>
      </c>
      <c r="V33" s="127" t="s">
        <v>73</v>
      </c>
      <c r="W33" s="114"/>
      <c r="X33" s="37">
        <v>0</v>
      </c>
      <c r="Y33" s="28"/>
      <c r="Z33" s="239">
        <v>73</v>
      </c>
      <c r="AA33" s="56">
        <v>17</v>
      </c>
      <c r="AB33" s="41"/>
      <c r="AC33" s="94">
        <v>76</v>
      </c>
      <c r="AD33" s="7">
        <v>19</v>
      </c>
      <c r="AE33" s="211">
        <v>77</v>
      </c>
      <c r="AF33" s="41"/>
    </row>
    <row r="34" spans="1:32" ht="21.75" customHeight="1" x14ac:dyDescent="0.2">
      <c r="A34" s="40">
        <v>77</v>
      </c>
      <c r="B34" s="56">
        <v>8</v>
      </c>
      <c r="C34" s="21"/>
      <c r="D34" s="85" t="s">
        <v>38</v>
      </c>
      <c r="E34" s="123">
        <v>4</v>
      </c>
      <c r="F34" s="123">
        <v>4</v>
      </c>
      <c r="G34" s="22"/>
      <c r="H34" s="40">
        <v>78</v>
      </c>
      <c r="I34" s="56">
        <v>8</v>
      </c>
      <c r="J34" s="41"/>
      <c r="K34" s="181">
        <f>H34-A34</f>
        <v>1</v>
      </c>
      <c r="L34" s="182">
        <f>SUM(K34/A34*100)</f>
        <v>1.2987012987012987</v>
      </c>
      <c r="M34" s="301">
        <f>SUM(A34+P34-S34-U34-X34)</f>
        <v>78</v>
      </c>
      <c r="N34" s="293">
        <f>SUM(H34-M34)</f>
        <v>0</v>
      </c>
      <c r="O34" s="28"/>
      <c r="P34" s="7">
        <v>4</v>
      </c>
      <c r="Q34" s="127">
        <v>0</v>
      </c>
      <c r="R34" s="109"/>
      <c r="S34" s="38">
        <v>3</v>
      </c>
      <c r="T34" s="127" t="s">
        <v>73</v>
      </c>
      <c r="U34" s="39">
        <v>0</v>
      </c>
      <c r="V34" s="127" t="s">
        <v>73</v>
      </c>
      <c r="W34" s="114"/>
      <c r="X34" s="37">
        <v>0</v>
      </c>
      <c r="Y34" s="28"/>
      <c r="Z34" s="239">
        <v>73</v>
      </c>
      <c r="AA34" s="56">
        <v>8</v>
      </c>
      <c r="AB34" s="41"/>
      <c r="AC34" s="126">
        <v>44</v>
      </c>
      <c r="AD34" s="7">
        <v>17</v>
      </c>
      <c r="AE34" s="211">
        <v>81</v>
      </c>
      <c r="AF34" s="41"/>
    </row>
    <row r="35" spans="1:32" ht="21.75" customHeight="1" x14ac:dyDescent="0.2">
      <c r="A35" s="40">
        <v>12</v>
      </c>
      <c r="B35" s="56">
        <v>0</v>
      </c>
      <c r="C35" s="21"/>
      <c r="D35" s="85" t="s">
        <v>59</v>
      </c>
      <c r="E35" s="123">
        <v>1</v>
      </c>
      <c r="F35" s="123">
        <v>1</v>
      </c>
      <c r="G35" s="22"/>
      <c r="H35" s="40">
        <v>10</v>
      </c>
      <c r="I35" s="56">
        <v>0</v>
      </c>
      <c r="J35" s="41"/>
      <c r="K35" s="72">
        <f>H35-A35</f>
        <v>-2</v>
      </c>
      <c r="L35" s="73">
        <f>SUM(K35/A35*100)</f>
        <v>-16.666666666666664</v>
      </c>
      <c r="M35" s="301">
        <f>SUM(A35+P35-S35-U35-X35)</f>
        <v>10</v>
      </c>
      <c r="N35" s="293">
        <v>0</v>
      </c>
      <c r="O35" s="28"/>
      <c r="P35" s="7">
        <v>0</v>
      </c>
      <c r="Q35" s="127">
        <v>0</v>
      </c>
      <c r="R35" s="109"/>
      <c r="S35" s="38">
        <v>0</v>
      </c>
      <c r="T35" s="127" t="s">
        <v>73</v>
      </c>
      <c r="U35" s="39">
        <v>0</v>
      </c>
      <c r="V35" s="127" t="s">
        <v>73</v>
      </c>
      <c r="W35" s="114"/>
      <c r="X35" s="37">
        <v>2</v>
      </c>
      <c r="Y35" s="28"/>
      <c r="Z35" s="65">
        <v>80</v>
      </c>
      <c r="AA35" s="56">
        <v>19</v>
      </c>
      <c r="AB35" s="41"/>
      <c r="AC35" s="126">
        <v>0</v>
      </c>
      <c r="AD35" s="127">
        <v>0</v>
      </c>
      <c r="AE35" s="240">
        <v>0</v>
      </c>
      <c r="AF35" s="41"/>
    </row>
    <row r="36" spans="1:32" s="11" customFormat="1" ht="21.75" customHeight="1" thickBot="1" x14ac:dyDescent="0.25">
      <c r="A36" s="244">
        <f>SUM(A32:A35)</f>
        <v>823</v>
      </c>
      <c r="B36" s="241">
        <f>SUM(B32:B35)</f>
        <v>43</v>
      </c>
      <c r="C36" s="216"/>
      <c r="D36" s="242" t="s">
        <v>56</v>
      </c>
      <c r="E36" s="243">
        <f>SUM(E32:E35)</f>
        <v>32</v>
      </c>
      <c r="F36" s="243">
        <f>SUM(F32:F35)</f>
        <v>33</v>
      </c>
      <c r="G36" s="218"/>
      <c r="H36" s="244">
        <f>SUM(H32:H35)</f>
        <v>796</v>
      </c>
      <c r="I36" s="241">
        <f>SUM(I32:I35)</f>
        <v>37</v>
      </c>
      <c r="J36" s="219"/>
      <c r="K36" s="327">
        <f>SUM(K32:K35)</f>
        <v>-27</v>
      </c>
      <c r="L36" s="328">
        <f>SUM(K36/A36*100)</f>
        <v>-3.2806804374240586</v>
      </c>
      <c r="M36" s="302">
        <f>SUM(M32:M35)</f>
        <v>794</v>
      </c>
      <c r="N36" s="303">
        <f>SUM(H36-M36)</f>
        <v>2</v>
      </c>
      <c r="O36" s="220"/>
      <c r="P36" s="245">
        <f>SUM(P32:P35)</f>
        <v>19</v>
      </c>
      <c r="Q36" s="245">
        <f>Q38</f>
        <v>0</v>
      </c>
      <c r="R36" s="246"/>
      <c r="S36" s="245">
        <f>SUM(S32:S35)</f>
        <v>36</v>
      </c>
      <c r="T36" s="245">
        <f>SUM(T32:T35)</f>
        <v>0</v>
      </c>
      <c r="U36" s="245">
        <f>SUM(U32:U35)</f>
        <v>10</v>
      </c>
      <c r="V36" s="245">
        <f>SUM(V32:V35)</f>
        <v>0</v>
      </c>
      <c r="W36" s="246"/>
      <c r="X36" s="241">
        <f>SUM(X32:X35)</f>
        <v>2</v>
      </c>
      <c r="Y36" s="220"/>
      <c r="Z36" s="247">
        <f>SUM(Z32:Z35)/4</f>
        <v>74.25</v>
      </c>
      <c r="AA36" s="248">
        <v>16</v>
      </c>
      <c r="AB36" s="219"/>
      <c r="AC36" s="247">
        <f>SUM(AC34,AC33,AC32)/3</f>
        <v>57</v>
      </c>
      <c r="AD36" s="249">
        <f>SUM(AD32:AD35,AD32:AD34)/3</f>
        <v>28.666666666666668</v>
      </c>
      <c r="AE36" s="250">
        <f>SUM(AE32:AE34)/3</f>
        <v>74.333333333333329</v>
      </c>
      <c r="AF36" s="53"/>
    </row>
    <row r="37" spans="1:32" s="11" customFormat="1" ht="20.25" customHeight="1" thickBot="1" x14ac:dyDescent="0.25">
      <c r="A37" s="68"/>
      <c r="B37" s="62"/>
      <c r="C37" s="69"/>
      <c r="D37" s="70"/>
      <c r="E37" s="119"/>
      <c r="F37" s="119"/>
      <c r="G37" s="70"/>
      <c r="H37" s="68"/>
      <c r="I37" s="62"/>
      <c r="J37" s="62"/>
      <c r="K37" s="59"/>
      <c r="L37" s="60"/>
      <c r="M37" s="296"/>
      <c r="N37" s="296"/>
      <c r="O37" s="71"/>
      <c r="P37" s="61"/>
      <c r="Q37" s="61"/>
      <c r="R37" s="110"/>
      <c r="S37" s="62"/>
      <c r="T37" s="61"/>
      <c r="U37" s="63"/>
      <c r="V37" s="61"/>
      <c r="W37" s="110"/>
      <c r="X37" s="61"/>
      <c r="Y37" s="71"/>
      <c r="Z37" s="62"/>
      <c r="AA37" s="60"/>
      <c r="AB37" s="62"/>
      <c r="AC37" s="61"/>
      <c r="AD37" s="61"/>
      <c r="AE37" s="61"/>
      <c r="AF37" s="62"/>
    </row>
    <row r="38" spans="1:32" ht="32.25" customHeight="1" x14ac:dyDescent="0.2">
      <c r="A38" s="193">
        <v>95</v>
      </c>
      <c r="B38" s="194">
        <v>1</v>
      </c>
      <c r="C38" s="189"/>
      <c r="D38" s="190" t="s">
        <v>69</v>
      </c>
      <c r="E38" s="284">
        <v>3</v>
      </c>
      <c r="F38" s="191">
        <v>3</v>
      </c>
      <c r="G38" s="192"/>
      <c r="H38" s="193">
        <v>73</v>
      </c>
      <c r="I38" s="194">
        <v>1</v>
      </c>
      <c r="J38" s="195"/>
      <c r="K38" s="377">
        <f>H38-A38</f>
        <v>-22</v>
      </c>
      <c r="L38" s="378">
        <f>SUM(K38/A38*100)</f>
        <v>-23.157894736842106</v>
      </c>
      <c r="M38" s="304">
        <f>SUM(A38+P38-S38-U38-X38)</f>
        <v>73</v>
      </c>
      <c r="N38" s="305">
        <f>SUM(H38-M38)</f>
        <v>0</v>
      </c>
      <c r="O38" s="196"/>
      <c r="P38" s="197">
        <v>0</v>
      </c>
      <c r="Q38" s="198">
        <v>0</v>
      </c>
      <c r="R38" s="199"/>
      <c r="S38" s="200">
        <v>22</v>
      </c>
      <c r="T38" s="206" t="s">
        <v>73</v>
      </c>
      <c r="U38" s="201">
        <v>0</v>
      </c>
      <c r="V38" s="206" t="s">
        <v>73</v>
      </c>
      <c r="W38" s="202"/>
      <c r="X38" s="203">
        <v>0</v>
      </c>
      <c r="Y38" s="196"/>
      <c r="Z38" s="204">
        <v>52</v>
      </c>
      <c r="AA38" s="194">
        <v>4</v>
      </c>
      <c r="AB38" s="195"/>
      <c r="AC38" s="205">
        <v>0</v>
      </c>
      <c r="AD38" s="206">
        <v>8</v>
      </c>
      <c r="AE38" s="207">
        <v>46</v>
      </c>
      <c r="AF38" s="41"/>
    </row>
    <row r="39" spans="1:32" s="11" customFormat="1" ht="4.5" customHeight="1" x14ac:dyDescent="0.2">
      <c r="A39" s="68"/>
      <c r="B39" s="62"/>
      <c r="C39" s="69"/>
      <c r="D39" s="70"/>
      <c r="E39" s="119" t="s">
        <v>0</v>
      </c>
      <c r="F39" s="119" t="s">
        <v>0</v>
      </c>
      <c r="G39" s="70"/>
      <c r="H39" s="68"/>
      <c r="I39" s="62"/>
      <c r="J39" s="62"/>
      <c r="K39" s="59"/>
      <c r="L39" s="60"/>
      <c r="M39" s="296"/>
      <c r="N39" s="296"/>
      <c r="O39" s="71"/>
      <c r="P39" s="61"/>
      <c r="Q39" s="61"/>
      <c r="R39" s="110"/>
      <c r="S39" s="62"/>
      <c r="T39" s="61"/>
      <c r="U39" s="63"/>
      <c r="V39" s="61"/>
      <c r="W39" s="110"/>
      <c r="X39" s="61"/>
      <c r="Y39" s="71"/>
      <c r="Z39" s="62"/>
      <c r="AA39" s="60"/>
      <c r="AB39" s="62"/>
      <c r="AC39" s="61"/>
      <c r="AD39" s="61"/>
      <c r="AE39" s="208"/>
      <c r="AF39" s="62"/>
    </row>
    <row r="40" spans="1:32" ht="32.25" customHeight="1" x14ac:dyDescent="0.2">
      <c r="A40" s="271">
        <v>26</v>
      </c>
      <c r="B40" s="272">
        <v>0</v>
      </c>
      <c r="C40" s="21"/>
      <c r="D40" s="80" t="s">
        <v>70</v>
      </c>
      <c r="E40" s="283">
        <v>1</v>
      </c>
      <c r="F40" s="124">
        <v>1</v>
      </c>
      <c r="G40" s="22"/>
      <c r="H40" s="47">
        <v>27</v>
      </c>
      <c r="I40" s="66">
        <v>0</v>
      </c>
      <c r="J40" s="41"/>
      <c r="K40" s="171">
        <f>H40-A40</f>
        <v>1</v>
      </c>
      <c r="L40" s="172">
        <f>SUM(K40/A40*100)</f>
        <v>3.8461538461538463</v>
      </c>
      <c r="M40" s="297">
        <f>SUM(A40+P40-S40-U40-X40)</f>
        <v>27</v>
      </c>
      <c r="N40" s="298">
        <f>SUM(H40-M40)</f>
        <v>0</v>
      </c>
      <c r="O40" s="28"/>
      <c r="P40" s="48">
        <v>2</v>
      </c>
      <c r="Q40" s="49">
        <v>0</v>
      </c>
      <c r="R40" s="111"/>
      <c r="S40" s="50">
        <v>1</v>
      </c>
      <c r="T40" s="128" t="s">
        <v>73</v>
      </c>
      <c r="U40" s="51">
        <v>0</v>
      </c>
      <c r="V40" s="128" t="s">
        <v>73</v>
      </c>
      <c r="W40" s="112"/>
      <c r="X40" s="52">
        <v>0</v>
      </c>
      <c r="Y40" s="28"/>
      <c r="Z40" s="83">
        <v>50</v>
      </c>
      <c r="AA40" s="66">
        <v>6</v>
      </c>
      <c r="AB40" s="41"/>
      <c r="AC40" s="95">
        <v>52</v>
      </c>
      <c r="AD40" s="128">
        <v>2</v>
      </c>
      <c r="AE40" s="209">
        <v>43</v>
      </c>
      <c r="AF40" s="41"/>
    </row>
    <row r="41" spans="1:32" s="11" customFormat="1" ht="4.5" customHeight="1" x14ac:dyDescent="0.2">
      <c r="A41" s="68"/>
      <c r="B41" s="62"/>
      <c r="C41" s="69"/>
      <c r="D41" s="70"/>
      <c r="E41" s="119"/>
      <c r="F41" s="119"/>
      <c r="G41" s="70"/>
      <c r="H41" s="68"/>
      <c r="I41" s="62"/>
      <c r="J41" s="62"/>
      <c r="K41" s="59"/>
      <c r="L41" s="60"/>
      <c r="M41" s="296"/>
      <c r="N41" s="296"/>
      <c r="O41" s="71"/>
      <c r="P41" s="61"/>
      <c r="Q41" s="61"/>
      <c r="R41" s="110"/>
      <c r="S41" s="62"/>
      <c r="T41" s="61"/>
      <c r="U41" s="63"/>
      <c r="V41" s="61"/>
      <c r="W41" s="110"/>
      <c r="X41" s="61"/>
      <c r="Y41" s="71"/>
      <c r="Z41" s="62"/>
      <c r="AA41" s="60"/>
      <c r="AB41" s="62"/>
      <c r="AC41" s="61"/>
      <c r="AD41" s="61"/>
      <c r="AE41" s="208"/>
      <c r="AF41" s="62"/>
    </row>
    <row r="42" spans="1:32" ht="21.75" customHeight="1" x14ac:dyDescent="0.2">
      <c r="A42" s="54">
        <v>302</v>
      </c>
      <c r="B42" s="55">
        <v>14</v>
      </c>
      <c r="C42" s="21"/>
      <c r="D42" s="84" t="s">
        <v>39</v>
      </c>
      <c r="E42" s="285">
        <v>10</v>
      </c>
      <c r="F42" s="122">
        <v>10</v>
      </c>
      <c r="G42" s="22"/>
      <c r="H42" s="54">
        <v>286</v>
      </c>
      <c r="I42" s="55">
        <v>14</v>
      </c>
      <c r="J42" s="41"/>
      <c r="K42" s="133">
        <f>H42-A42</f>
        <v>-16</v>
      </c>
      <c r="L42" s="134">
        <f>SUM(K42/A42*100)</f>
        <v>-5.298013245033113</v>
      </c>
      <c r="M42" s="306">
        <f>SUM(A42+P42-S42-U42-X42)</f>
        <v>288</v>
      </c>
      <c r="N42" s="307">
        <f>SUM(H42-M42)</f>
        <v>-2</v>
      </c>
      <c r="O42" s="28"/>
      <c r="P42" s="74">
        <v>18</v>
      </c>
      <c r="Q42" s="75">
        <v>0</v>
      </c>
      <c r="R42" s="108"/>
      <c r="S42" s="78">
        <v>4</v>
      </c>
      <c r="T42" s="129" t="s">
        <v>73</v>
      </c>
      <c r="U42" s="79">
        <v>0</v>
      </c>
      <c r="V42" s="129" t="s">
        <v>73</v>
      </c>
      <c r="W42" s="113"/>
      <c r="X42" s="76">
        <v>28</v>
      </c>
      <c r="Y42" s="28"/>
      <c r="Z42" s="64">
        <v>57</v>
      </c>
      <c r="AA42" s="55">
        <v>7</v>
      </c>
      <c r="AB42" s="41"/>
      <c r="AC42" s="93">
        <v>51</v>
      </c>
      <c r="AD42" s="129">
        <v>3</v>
      </c>
      <c r="AE42" s="210">
        <v>53</v>
      </c>
      <c r="AF42" s="41"/>
    </row>
    <row r="43" spans="1:32" ht="21.75" customHeight="1" x14ac:dyDescent="0.2">
      <c r="A43" s="40">
        <v>113</v>
      </c>
      <c r="B43" s="56">
        <v>4</v>
      </c>
      <c r="C43" s="21"/>
      <c r="D43" s="85" t="s">
        <v>40</v>
      </c>
      <c r="E43" s="281">
        <v>5</v>
      </c>
      <c r="F43" s="123">
        <v>5</v>
      </c>
      <c r="G43" s="22"/>
      <c r="H43" s="40">
        <v>98</v>
      </c>
      <c r="I43" s="56">
        <v>4</v>
      </c>
      <c r="J43" s="41"/>
      <c r="K43" s="72">
        <f>H43-A43</f>
        <v>-15</v>
      </c>
      <c r="L43" s="73">
        <f>SUM(K43/A43*100)</f>
        <v>-13.274336283185843</v>
      </c>
      <c r="M43" s="301">
        <f>SUM(A43+P43-S43-U43-X43)</f>
        <v>98</v>
      </c>
      <c r="N43" s="293">
        <f>SUM(H43-M43)</f>
        <v>0</v>
      </c>
      <c r="O43" s="28"/>
      <c r="P43" s="36">
        <v>3</v>
      </c>
      <c r="Q43" s="7">
        <v>0</v>
      </c>
      <c r="R43" s="109"/>
      <c r="S43" s="38">
        <v>1</v>
      </c>
      <c r="T43" s="127" t="s">
        <v>73</v>
      </c>
      <c r="U43" s="39">
        <v>0</v>
      </c>
      <c r="V43" s="127" t="s">
        <v>73</v>
      </c>
      <c r="W43" s="114"/>
      <c r="X43" s="37">
        <v>17</v>
      </c>
      <c r="Y43" s="28"/>
      <c r="Z43" s="65">
        <v>53</v>
      </c>
      <c r="AA43" s="56">
        <v>5</v>
      </c>
      <c r="AB43" s="41"/>
      <c r="AC43" s="126">
        <v>57</v>
      </c>
      <c r="AD43" s="7">
        <v>4</v>
      </c>
      <c r="AE43" s="211">
        <v>54</v>
      </c>
      <c r="AF43" s="41"/>
    </row>
    <row r="44" spans="1:32" s="154" customFormat="1" ht="21.75" customHeight="1" x14ac:dyDescent="0.2">
      <c r="A44" s="57">
        <f>SUM(A42:A43)</f>
        <v>415</v>
      </c>
      <c r="B44" s="58">
        <f>SUM(B42:B43)</f>
        <v>18</v>
      </c>
      <c r="C44" s="140"/>
      <c r="D44" s="141" t="s">
        <v>41</v>
      </c>
      <c r="E44" s="77">
        <f>SUM(E42:E43)</f>
        <v>15</v>
      </c>
      <c r="F44" s="77">
        <f>SUM(F42:F43)</f>
        <v>15</v>
      </c>
      <c r="G44" s="143"/>
      <c r="H44" s="138">
        <f>SUM(H42:H43)</f>
        <v>384</v>
      </c>
      <c r="I44" s="139">
        <f>SUM(I42:I43)</f>
        <v>18</v>
      </c>
      <c r="J44" s="144"/>
      <c r="K44" s="375">
        <f>SUM(K42:K43)</f>
        <v>-31</v>
      </c>
      <c r="L44" s="376">
        <f>SUM(L42:L43)</f>
        <v>-18.572349528218957</v>
      </c>
      <c r="M44" s="308">
        <f>SUM(A44+P44-S44-U44-X44)</f>
        <v>386</v>
      </c>
      <c r="N44" s="295">
        <f>SUM(H44-M44)</f>
        <v>-2</v>
      </c>
      <c r="O44" s="145"/>
      <c r="P44" s="146">
        <f>SUM(P42:P43)</f>
        <v>21</v>
      </c>
      <c r="Q44" s="147">
        <f>SUM(Q42:Q43)</f>
        <v>0</v>
      </c>
      <c r="R44" s="148"/>
      <c r="S44" s="149">
        <f>SUM(S42:S43)</f>
        <v>5</v>
      </c>
      <c r="T44" s="147">
        <f>SUM(T42:T43)</f>
        <v>0</v>
      </c>
      <c r="U44" s="150">
        <f>SUM(U42:U43)</f>
        <v>0</v>
      </c>
      <c r="V44" s="147">
        <f>SUM(V42:V43)</f>
        <v>0</v>
      </c>
      <c r="W44" s="151"/>
      <c r="X44" s="142">
        <f>SUM(X42:X43)</f>
        <v>45</v>
      </c>
      <c r="Y44" s="145"/>
      <c r="Z44" s="152">
        <f>SUM(Z42:Z43)/2</f>
        <v>55</v>
      </c>
      <c r="AA44" s="139">
        <f>SUM(AA42:AA43)/2</f>
        <v>6</v>
      </c>
      <c r="AB44" s="144"/>
      <c r="AC44" s="146">
        <f>SUM(AC42:AC43)/2</f>
        <v>54</v>
      </c>
      <c r="AD44" s="153">
        <f>SUM(AD42:AD43)/2</f>
        <v>3.5</v>
      </c>
      <c r="AE44" s="212">
        <f>SUM(AE42:AE43)/2</f>
        <v>53.5</v>
      </c>
      <c r="AF44" s="144"/>
    </row>
    <row r="45" spans="1:32" s="11" customFormat="1" ht="4.5" customHeight="1" x14ac:dyDescent="0.2">
      <c r="A45" s="68"/>
      <c r="B45" s="62"/>
      <c r="C45" s="69"/>
      <c r="D45" s="70"/>
      <c r="E45" s="119" t="s">
        <v>0</v>
      </c>
      <c r="F45" s="119" t="s">
        <v>0</v>
      </c>
      <c r="G45" s="70"/>
      <c r="H45" s="68"/>
      <c r="I45" s="62"/>
      <c r="J45" s="62"/>
      <c r="K45" s="59"/>
      <c r="L45" s="60"/>
      <c r="M45" s="296"/>
      <c r="N45" s="296"/>
      <c r="O45" s="71"/>
      <c r="P45" s="61"/>
      <c r="Q45" s="61"/>
      <c r="R45" s="110"/>
      <c r="S45" s="62"/>
      <c r="T45" s="61"/>
      <c r="U45" s="63"/>
      <c r="V45" s="61"/>
      <c r="W45" s="110"/>
      <c r="X45" s="61"/>
      <c r="Y45" s="71"/>
      <c r="Z45" s="62"/>
      <c r="AA45" s="60"/>
      <c r="AB45" s="62"/>
      <c r="AC45" s="61"/>
      <c r="AD45" s="61"/>
      <c r="AE45" s="208"/>
      <c r="AF45" s="62"/>
    </row>
    <row r="46" spans="1:32" s="169" customFormat="1" ht="27.75" customHeight="1" x14ac:dyDescent="0.2">
      <c r="A46" s="155">
        <v>158</v>
      </c>
      <c r="B46" s="156">
        <v>34</v>
      </c>
      <c r="C46" s="157"/>
      <c r="D46" s="170" t="s">
        <v>65</v>
      </c>
      <c r="E46" s="283">
        <v>6</v>
      </c>
      <c r="F46" s="124">
        <v>6</v>
      </c>
      <c r="G46" s="22"/>
      <c r="H46" s="155">
        <v>158</v>
      </c>
      <c r="I46" s="156">
        <v>34</v>
      </c>
      <c r="J46" s="158"/>
      <c r="K46" s="81">
        <f>H46-A46</f>
        <v>0</v>
      </c>
      <c r="L46" s="82">
        <f>SUM(K46/A46*100)</f>
        <v>0</v>
      </c>
      <c r="M46" s="297">
        <f>SUM(A46+P46-S46-U46-X46)</f>
        <v>159</v>
      </c>
      <c r="N46" s="298">
        <f>SUM(H46-M46)</f>
        <v>-1</v>
      </c>
      <c r="O46" s="159"/>
      <c r="P46" s="160">
        <v>7</v>
      </c>
      <c r="Q46" s="161">
        <v>0</v>
      </c>
      <c r="R46" s="162"/>
      <c r="S46" s="163">
        <v>3</v>
      </c>
      <c r="T46" s="168" t="s">
        <v>73</v>
      </c>
      <c r="U46" s="164">
        <v>2</v>
      </c>
      <c r="V46" s="168" t="s">
        <v>73</v>
      </c>
      <c r="W46" s="165"/>
      <c r="X46" s="124">
        <v>1</v>
      </c>
      <c r="Y46" s="159"/>
      <c r="Z46" s="166">
        <v>65</v>
      </c>
      <c r="AA46" s="156">
        <v>14</v>
      </c>
      <c r="AB46" s="158"/>
      <c r="AC46" s="167">
        <v>57</v>
      </c>
      <c r="AD46" s="161">
        <v>4</v>
      </c>
      <c r="AE46" s="214">
        <v>48</v>
      </c>
      <c r="AF46" s="158"/>
    </row>
    <row r="47" spans="1:32" s="11" customFormat="1" ht="4.5" customHeight="1" x14ac:dyDescent="0.2">
      <c r="A47" s="68" t="s">
        <v>0</v>
      </c>
      <c r="B47" s="62"/>
      <c r="C47" s="69"/>
      <c r="D47" s="70"/>
      <c r="E47" s="119"/>
      <c r="F47" s="119"/>
      <c r="G47" s="70"/>
      <c r="H47" s="68" t="s">
        <v>0</v>
      </c>
      <c r="I47" s="62"/>
      <c r="J47" s="62"/>
      <c r="K47" s="59"/>
      <c r="L47" s="60"/>
      <c r="M47" s="296"/>
      <c r="N47" s="296"/>
      <c r="O47" s="71"/>
      <c r="P47" s="61"/>
      <c r="Q47" s="61"/>
      <c r="R47" s="110"/>
      <c r="S47" s="62"/>
      <c r="T47" s="61"/>
      <c r="U47" s="63"/>
      <c r="V47" s="61"/>
      <c r="W47" s="110"/>
      <c r="X47" s="61"/>
      <c r="Y47" s="71"/>
      <c r="Z47" s="62"/>
      <c r="AA47" s="60"/>
      <c r="AB47" s="62"/>
      <c r="AC47" s="61"/>
      <c r="AD47" s="61"/>
      <c r="AE47" s="208"/>
      <c r="AF47" s="62"/>
    </row>
    <row r="48" spans="1:32" s="169" customFormat="1" ht="27.75" customHeight="1" x14ac:dyDescent="0.2">
      <c r="A48" s="155">
        <v>114</v>
      </c>
      <c r="B48" s="156">
        <v>1</v>
      </c>
      <c r="C48" s="157"/>
      <c r="D48" s="80" t="s">
        <v>63</v>
      </c>
      <c r="E48" s="283">
        <v>4</v>
      </c>
      <c r="F48" s="124">
        <v>4</v>
      </c>
      <c r="G48" s="22"/>
      <c r="H48" s="155">
        <v>115</v>
      </c>
      <c r="I48" s="156">
        <v>1</v>
      </c>
      <c r="J48" s="158"/>
      <c r="K48" s="171">
        <f>H48-A48</f>
        <v>1</v>
      </c>
      <c r="L48" s="172">
        <f>SUM(K48/A48*100)</f>
        <v>0.8771929824561403</v>
      </c>
      <c r="M48" s="297">
        <f>SUM(A48+P48-S48-U48-X48)</f>
        <v>115</v>
      </c>
      <c r="N48" s="298">
        <f>SUM(H48-M48)</f>
        <v>0</v>
      </c>
      <c r="O48" s="159"/>
      <c r="P48" s="160">
        <v>6</v>
      </c>
      <c r="Q48" s="161">
        <v>0</v>
      </c>
      <c r="R48" s="162"/>
      <c r="S48" s="163">
        <v>3</v>
      </c>
      <c r="T48" s="168" t="s">
        <v>73</v>
      </c>
      <c r="U48" s="164">
        <v>2</v>
      </c>
      <c r="V48" s="168" t="s">
        <v>73</v>
      </c>
      <c r="W48" s="165"/>
      <c r="X48" s="124">
        <v>0</v>
      </c>
      <c r="Y48" s="159"/>
      <c r="Z48" s="166">
        <v>63</v>
      </c>
      <c r="AA48" s="156">
        <v>15</v>
      </c>
      <c r="AB48" s="158"/>
      <c r="AC48" s="167">
        <v>48</v>
      </c>
      <c r="AD48" s="168">
        <v>10</v>
      </c>
      <c r="AE48" s="213">
        <v>49</v>
      </c>
      <c r="AF48" s="158"/>
    </row>
    <row r="49" spans="1:32" s="11" customFormat="1" ht="4.5" customHeight="1" x14ac:dyDescent="0.2">
      <c r="A49" s="68"/>
      <c r="B49" s="62"/>
      <c r="C49" s="69"/>
      <c r="D49" s="70"/>
      <c r="E49" s="119"/>
      <c r="F49" s="119"/>
      <c r="G49" s="70"/>
      <c r="H49" s="68"/>
      <c r="I49" s="62"/>
      <c r="J49" s="62"/>
      <c r="K49" s="59"/>
      <c r="L49" s="60"/>
      <c r="M49" s="296"/>
      <c r="N49" s="296"/>
      <c r="O49" s="71"/>
      <c r="P49" s="61"/>
      <c r="Q49" s="61"/>
      <c r="R49" s="110"/>
      <c r="S49" s="62"/>
      <c r="T49" s="61"/>
      <c r="U49" s="63"/>
      <c r="V49" s="61"/>
      <c r="W49" s="110"/>
      <c r="X49" s="61"/>
      <c r="Y49" s="71"/>
      <c r="Z49" s="62"/>
      <c r="AA49" s="60"/>
      <c r="AB49" s="62"/>
      <c r="AC49" s="61"/>
      <c r="AD49" s="61"/>
      <c r="AE49" s="208"/>
      <c r="AF49" s="62"/>
    </row>
    <row r="50" spans="1:32" s="11" customFormat="1" ht="21.75" customHeight="1" thickBot="1" x14ac:dyDescent="0.25">
      <c r="A50" s="215">
        <f>SUM(A38,A40,A44,A46,A48)</f>
        <v>808</v>
      </c>
      <c r="B50" s="215">
        <f>SUM(B38,B40,B44,B46,B48)</f>
        <v>54</v>
      </c>
      <c r="C50" s="216"/>
      <c r="D50" s="217" t="s">
        <v>71</v>
      </c>
      <c r="E50" s="215">
        <f>SUM(E38,E40,E44,E46,E48)</f>
        <v>29</v>
      </c>
      <c r="F50" s="215">
        <f>SUM(F38,F40,F44,F46,F48)</f>
        <v>29</v>
      </c>
      <c r="G50" s="218"/>
      <c r="H50" s="215">
        <f>SUM(H38,H40,H44,H46,H48)</f>
        <v>757</v>
      </c>
      <c r="I50" s="215">
        <f>SUM(I38,I40,I44,I46,I48)</f>
        <v>54</v>
      </c>
      <c r="J50" s="219"/>
      <c r="K50" s="379">
        <f>SUM(K38,K40,K42,K43,K46,K48)</f>
        <v>-51</v>
      </c>
      <c r="L50" s="379">
        <f>SUM(L38,L40,L44,L46,L48)</f>
        <v>-37.006897436451084</v>
      </c>
      <c r="M50" s="309">
        <f>SUM(M38,M40,M44,M46,M48)</f>
        <v>760</v>
      </c>
      <c r="N50" s="309">
        <f>SUM(N38,N40,N44,N46,N48)</f>
        <v>-3</v>
      </c>
      <c r="O50" s="220"/>
      <c r="P50" s="223">
        <f>SUM(P38,P40,P44,P46,P48)</f>
        <v>36</v>
      </c>
      <c r="Q50" s="223">
        <f>SUM(Q38,Q40,Q44,Q46,Q48)</f>
        <v>0</v>
      </c>
      <c r="R50" s="221"/>
      <c r="S50" s="223">
        <f>SUM(S38,S40,S44,S46,S48)</f>
        <v>34</v>
      </c>
      <c r="T50" s="223">
        <f t="shared" ref="T50:V50" si="4">SUM(T38,T40,T44,T46,T48)</f>
        <v>0</v>
      </c>
      <c r="U50" s="223">
        <f t="shared" si="4"/>
        <v>4</v>
      </c>
      <c r="V50" s="223">
        <f t="shared" si="4"/>
        <v>0</v>
      </c>
      <c r="W50" s="222"/>
      <c r="X50" s="215">
        <f>SUM(X38,X40,X44,X46,X48)</f>
        <v>46</v>
      </c>
      <c r="Y50" s="220"/>
      <c r="Z50" s="223">
        <f>SUM(Z48:Z49,Z46,Z43,Z42,Z40,Z38)/6</f>
        <v>56.666666666666664</v>
      </c>
      <c r="AA50" s="254">
        <f>SUM(AA48,AA46,AA43,AA42,AA40,AA38)/6</f>
        <v>8.5</v>
      </c>
      <c r="AB50" s="219"/>
      <c r="AC50" s="223">
        <f>SUM(AC48:AC49,AC46,AC43,AC42,AC40)/5</f>
        <v>53</v>
      </c>
      <c r="AD50" s="256">
        <f>SUM(AD48,AD46,AD43,AD42,AD40,AD38)/6</f>
        <v>5.166666666666667</v>
      </c>
      <c r="AE50" s="255">
        <f>SUM(AE48,AE46,AE43,AE42,AE40,AE38)/6</f>
        <v>48.833333333333336</v>
      </c>
      <c r="AF50" s="53"/>
    </row>
    <row r="51" spans="1:32" s="11" customFormat="1" ht="26.25" customHeight="1" thickBot="1" x14ac:dyDescent="0.25">
      <c r="A51" s="68"/>
      <c r="B51" s="62"/>
      <c r="C51" s="69"/>
      <c r="D51" s="70"/>
      <c r="E51" s="119"/>
      <c r="F51" s="119"/>
      <c r="G51" s="70"/>
      <c r="H51" s="68"/>
      <c r="I51" s="62"/>
      <c r="J51" s="62"/>
      <c r="K51" s="59"/>
      <c r="L51" s="60"/>
      <c r="M51" s="296"/>
      <c r="N51" s="296"/>
      <c r="O51" s="71"/>
      <c r="P51" s="61"/>
      <c r="Q51" s="61"/>
      <c r="R51" s="110"/>
      <c r="S51" s="62"/>
      <c r="T51" s="61"/>
      <c r="U51" s="63"/>
      <c r="V51" s="61"/>
      <c r="W51" s="110"/>
      <c r="X51" s="61"/>
      <c r="Y51" s="71"/>
      <c r="Z51" s="62"/>
      <c r="AA51" s="60"/>
      <c r="AB51" s="62"/>
      <c r="AC51" s="61"/>
      <c r="AD51" s="61"/>
      <c r="AE51" s="61"/>
      <c r="AF51" s="62"/>
    </row>
    <row r="52" spans="1:32" s="98" customFormat="1" ht="22.5" customHeight="1" thickBot="1" x14ac:dyDescent="0.25">
      <c r="A52" s="278">
        <f>SUM(A50,A36,A30)</f>
        <v>7620</v>
      </c>
      <c r="B52" s="279">
        <f>SUM(B50,B36,B30)</f>
        <v>668</v>
      </c>
      <c r="C52" s="100"/>
      <c r="D52" s="102" t="s">
        <v>83</v>
      </c>
      <c r="E52" s="286">
        <f>SUM(E50,E36,E30)</f>
        <v>317</v>
      </c>
      <c r="F52" s="131">
        <f>SUM(F50,F36,F30)</f>
        <v>316</v>
      </c>
      <c r="G52" s="101"/>
      <c r="H52" s="130">
        <f>SUM(H50,H36,H30)</f>
        <v>7350</v>
      </c>
      <c r="I52" s="137">
        <f>SUM(I50,I36,I30)</f>
        <v>656</v>
      </c>
      <c r="J52" s="99"/>
      <c r="K52" s="179">
        <f>SUM(K50,K36,K30)</f>
        <v>-270</v>
      </c>
      <c r="L52" s="180">
        <f>SUM(K52/A52*100)</f>
        <v>-3.5433070866141732</v>
      </c>
      <c r="M52" s="310">
        <f>SUM(M50,M36,M30)</f>
        <v>7359</v>
      </c>
      <c r="N52" s="298">
        <f>SUM(N50,N36,N30)</f>
        <v>-9</v>
      </c>
      <c r="O52" s="97"/>
      <c r="P52" s="130">
        <f>SUM(P50,P36,P30)</f>
        <v>136</v>
      </c>
      <c r="Q52" s="132">
        <f>SUM(Q50,Q36,Q30)</f>
        <v>31</v>
      </c>
      <c r="R52" s="252"/>
      <c r="S52" s="132">
        <f>SUM(S50,S36,S30)</f>
        <v>219</v>
      </c>
      <c r="T52" s="380" t="s">
        <v>73</v>
      </c>
      <c r="U52" s="132">
        <f>SUM(U50,U36,U30)</f>
        <v>108</v>
      </c>
      <c r="V52" s="380" t="s">
        <v>73</v>
      </c>
      <c r="W52" s="252"/>
      <c r="X52" s="381" t="s">
        <v>73</v>
      </c>
      <c r="Y52" s="97"/>
      <c r="Z52" s="135">
        <f>SUM(Z48,Z46,Z43,Z42,Z40,Z38,Z35,Z34,Z33,Z32,Z28,Z24,Z23,Z22,Z21,Z20,Z19,Z18,Z17,Z16,Z15,Z14,Z13,Z12,Z11,Z10,Z9,Z8,Z7,Z6)/30</f>
        <v>69.63333333333334</v>
      </c>
      <c r="AA52" s="137">
        <f>SUM(AA48,AA46,AA43,AA42,AA40,AA38,AA35,AA34,AA33,AA32,AA28,AA24,AA23,AA22,AA21,AA20,AA19,AA18,AA17,AA16,AA15,AA14,AA13,AA12,AA11,AA10,AA9,AA8,AA7,AA6)/30</f>
        <v>19.399999999999999</v>
      </c>
      <c r="AB52" s="253"/>
      <c r="AC52" s="135">
        <f>SUM(AC48,AC46,AC43,AC42,AC40,AC34,AC33,AC32,AC24,AC23,AC22,AC21,AC20,AC19,AC18,AC17,AC16,AC15,AC14,AC12,AC11,AC10,AC9,AC8,AC7)/25</f>
        <v>56.68</v>
      </c>
      <c r="AD52" s="136">
        <f>SUM(AD48,AD46,AD43,AD42,AD40,AD38,AD34,AD33,AD32,AD28,AD24,AD23,AD22,AD21,AD20,AD19,AD18,AD17,AD16,AD15,AD14,AD13,AD12,AD11,AD10,AD9,AD8,AD7,AD6)/29</f>
        <v>14.862068965517242</v>
      </c>
      <c r="AE52" s="137">
        <f>SUM(AE48,AE46,AE43,AE42,AE40,AE38,AE34,AE33,AE32,AE28,AE24,AE23,AE22,AE21,AE20,AE19,AE18,AE17,AE16,AE15,AE14,AE13,AE12,AE11,AE10,AE9,AE8,AE7,AE6)/29</f>
        <v>63.724137931034484</v>
      </c>
      <c r="AF52" s="96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177"/>
      <c r="N53" s="177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125" t="s">
        <v>0</v>
      </c>
      <c r="AD53" s="125"/>
      <c r="AE53" s="125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382" t="s">
        <v>31</v>
      </c>
      <c r="L54" s="382"/>
      <c r="M54" s="177"/>
      <c r="N54" s="177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46"/>
      <c r="AA54" s="9"/>
      <c r="AB54" s="12"/>
      <c r="AC54" s="178" t="s">
        <v>0</v>
      </c>
      <c r="AD54" s="103"/>
      <c r="AE54" s="103"/>
      <c r="AF54" s="12"/>
    </row>
    <row r="55" spans="1:32" x14ac:dyDescent="0.2">
      <c r="AA55" s="2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4C0F2-03AE-4604-801B-E5442459FCB5}">
  <dimension ref="A1:AH55"/>
  <sheetViews>
    <sheetView workbookViewId="0">
      <pane xSplit="4" ySplit="5" topLeftCell="Y6" activePane="bottomRight" state="frozen"/>
      <selection pane="topRight" activeCell="E1" sqref="E1"/>
      <selection pane="bottomLeft" activeCell="A6" sqref="A6"/>
      <selection pane="bottomRight" activeCell="AI53" sqref="AI53"/>
    </sheetView>
  </sheetViews>
  <sheetFormatPr defaultColWidth="9.33203125"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6" width="9.5" style="1" bestFit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175" customWidth="1"/>
    <col min="14" max="14" width="15.83203125" style="175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92"/>
    </row>
    <row r="2" spans="1:34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5"/>
      <c r="L2" s="35"/>
      <c r="M2" s="176"/>
      <c r="N2" s="176"/>
      <c r="O2" s="34"/>
      <c r="P2" s="35"/>
      <c r="Q2" s="35"/>
      <c r="R2" s="35"/>
      <c r="S2" s="35"/>
      <c r="T2" s="35"/>
      <c r="U2" s="35"/>
      <c r="V2" s="35"/>
      <c r="W2" s="35"/>
      <c r="X2" s="35"/>
      <c r="Y2" s="383"/>
      <c r="Z2" s="383"/>
      <c r="AA2" s="383"/>
      <c r="AB2" s="383"/>
      <c r="AC2" s="383"/>
      <c r="AD2" s="383"/>
      <c r="AE2" s="383"/>
      <c r="AF2" s="383"/>
    </row>
    <row r="3" spans="1:34" s="6" customFormat="1" ht="37.5" customHeight="1" x14ac:dyDescent="0.2">
      <c r="A3" s="323" t="s">
        <v>80</v>
      </c>
      <c r="B3" s="263"/>
      <c r="C3" s="30"/>
      <c r="D3" s="384" t="s">
        <v>58</v>
      </c>
      <c r="E3" s="386" t="s">
        <v>74</v>
      </c>
      <c r="F3" s="387"/>
      <c r="G3" s="31"/>
      <c r="H3" s="400" t="s">
        <v>79</v>
      </c>
      <c r="I3" s="401"/>
      <c r="J3" s="30"/>
      <c r="K3" s="390" t="s">
        <v>34</v>
      </c>
      <c r="L3" s="391"/>
      <c r="M3" s="287" t="s">
        <v>66</v>
      </c>
      <c r="N3" s="392" t="s">
        <v>67</v>
      </c>
      <c r="O3" s="32"/>
      <c r="P3" s="394" t="s">
        <v>64</v>
      </c>
      <c r="Q3" s="395"/>
      <c r="R3" s="395"/>
      <c r="S3" s="395"/>
      <c r="T3" s="395"/>
      <c r="U3" s="395"/>
      <c r="V3" s="395"/>
      <c r="W3" s="395"/>
      <c r="X3" s="396"/>
      <c r="Y3" s="32"/>
      <c r="Z3" s="397" t="s">
        <v>57</v>
      </c>
      <c r="AA3" s="398"/>
      <c r="AB3" s="399"/>
      <c r="AC3" s="399"/>
      <c r="AD3" s="399"/>
      <c r="AE3" s="399"/>
      <c r="AF3" s="30"/>
    </row>
    <row r="4" spans="1:34" s="6" customFormat="1" ht="38.25" x14ac:dyDescent="0.2">
      <c r="A4" s="264" t="s">
        <v>19</v>
      </c>
      <c r="B4" s="265" t="s">
        <v>42</v>
      </c>
      <c r="C4" s="16"/>
      <c r="D4" s="385"/>
      <c r="E4" s="322" t="s">
        <v>81</v>
      </c>
      <c r="F4" s="322" t="s">
        <v>82</v>
      </c>
      <c r="G4" s="15"/>
      <c r="H4" s="33" t="s">
        <v>20</v>
      </c>
      <c r="I4" s="90" t="s">
        <v>42</v>
      </c>
      <c r="J4" s="17"/>
      <c r="K4" s="120" t="s">
        <v>35</v>
      </c>
      <c r="L4" s="121" t="s">
        <v>18</v>
      </c>
      <c r="M4" s="288" t="s">
        <v>68</v>
      </c>
      <c r="N4" s="393"/>
      <c r="O4" s="28"/>
      <c r="P4" s="42" t="s">
        <v>21</v>
      </c>
      <c r="Q4" s="43" t="s">
        <v>22</v>
      </c>
      <c r="R4" s="115" t="s">
        <v>23</v>
      </c>
      <c r="S4" s="44" t="s">
        <v>24</v>
      </c>
      <c r="T4" s="43" t="s">
        <v>25</v>
      </c>
      <c r="U4" s="44" t="s">
        <v>26</v>
      </c>
      <c r="V4" s="43" t="s">
        <v>27</v>
      </c>
      <c r="W4" s="116" t="s">
        <v>28</v>
      </c>
      <c r="X4" s="45" t="s">
        <v>29</v>
      </c>
      <c r="Y4" s="28"/>
      <c r="Z4" s="5" t="s">
        <v>52</v>
      </c>
      <c r="AA4" s="5" t="s">
        <v>44</v>
      </c>
      <c r="AB4" s="17"/>
      <c r="AC4" s="5" t="s">
        <v>53</v>
      </c>
      <c r="AD4" s="5" t="s">
        <v>43</v>
      </c>
      <c r="AE4" s="5" t="s">
        <v>54</v>
      </c>
      <c r="AF4" s="17"/>
    </row>
    <row r="5" spans="1:34" s="6" customFormat="1" ht="13.5" thickBot="1" x14ac:dyDescent="0.25">
      <c r="A5" s="266"/>
      <c r="B5" s="267"/>
      <c r="C5" s="16"/>
      <c r="D5" s="15"/>
      <c r="E5" s="16"/>
      <c r="F5" s="15"/>
      <c r="G5" s="15"/>
      <c r="H5" s="17"/>
      <c r="I5" s="17"/>
      <c r="J5" s="17"/>
      <c r="K5" s="18"/>
      <c r="L5" s="19"/>
      <c r="M5" s="289"/>
      <c r="N5" s="289"/>
      <c r="O5" s="316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227">
        <v>159</v>
      </c>
      <c r="B6" s="224">
        <v>28</v>
      </c>
      <c r="C6" s="189"/>
      <c r="D6" s="225" t="s">
        <v>1</v>
      </c>
      <c r="E6" s="226">
        <v>9</v>
      </c>
      <c r="F6" s="226">
        <v>9</v>
      </c>
      <c r="G6" s="192"/>
      <c r="H6" s="227">
        <v>157</v>
      </c>
      <c r="I6" s="224">
        <v>28</v>
      </c>
      <c r="J6" s="195"/>
      <c r="K6" s="228">
        <f t="shared" ref="K6:K24" si="0">H6-A6</f>
        <v>-2</v>
      </c>
      <c r="L6" s="229">
        <f t="shared" ref="L6:L24" si="1">SUM(K6/A6*100)</f>
        <v>-1.257861635220126</v>
      </c>
      <c r="M6" s="290">
        <f t="shared" ref="M6:M24" si="2">SUM(A6+P6-S6-U6-X6)</f>
        <v>155</v>
      </c>
      <c r="N6" s="291">
        <f t="shared" ref="N6:N24" si="3">SUM(H6-M6)</f>
        <v>2</v>
      </c>
      <c r="O6" s="196"/>
      <c r="P6" s="230">
        <v>0</v>
      </c>
      <c r="Q6" s="230">
        <v>1</v>
      </c>
      <c r="R6" s="231"/>
      <c r="S6" s="329">
        <v>2</v>
      </c>
      <c r="T6" s="330" t="s">
        <v>73</v>
      </c>
      <c r="U6" s="331">
        <v>2</v>
      </c>
      <c r="V6" s="330" t="s">
        <v>73</v>
      </c>
      <c r="W6" s="332"/>
      <c r="X6" s="226">
        <v>0</v>
      </c>
      <c r="Y6" s="333"/>
      <c r="Z6" s="334">
        <v>76</v>
      </c>
      <c r="AA6" s="335">
        <v>24</v>
      </c>
      <c r="AB6" s="336"/>
      <c r="AC6" s="337">
        <v>0</v>
      </c>
      <c r="AD6" s="338">
        <v>10</v>
      </c>
      <c r="AE6" s="339">
        <v>56</v>
      </c>
      <c r="AF6" s="41"/>
      <c r="AH6" s="2" t="s">
        <v>0</v>
      </c>
    </row>
    <row r="7" spans="1:34" ht="21.75" customHeight="1" x14ac:dyDescent="0.2">
      <c r="A7" s="40">
        <v>381</v>
      </c>
      <c r="B7" s="56">
        <v>43</v>
      </c>
      <c r="C7" s="21"/>
      <c r="D7" s="85" t="s">
        <v>2</v>
      </c>
      <c r="E7" s="123">
        <v>16</v>
      </c>
      <c r="F7" s="123">
        <v>16</v>
      </c>
      <c r="G7" s="22"/>
      <c r="H7" s="40">
        <v>377</v>
      </c>
      <c r="I7" s="56">
        <v>43</v>
      </c>
      <c r="J7" s="41"/>
      <c r="K7" s="72">
        <f t="shared" si="0"/>
        <v>-4</v>
      </c>
      <c r="L7" s="73">
        <f t="shared" si="1"/>
        <v>-1.0498687664041995</v>
      </c>
      <c r="M7" s="292">
        <f t="shared" si="2"/>
        <v>380</v>
      </c>
      <c r="N7" s="293">
        <f t="shared" si="3"/>
        <v>-3</v>
      </c>
      <c r="O7" s="28"/>
      <c r="P7" s="7">
        <v>5</v>
      </c>
      <c r="Q7" s="7">
        <v>1</v>
      </c>
      <c r="R7" s="109"/>
      <c r="S7" s="340">
        <v>3</v>
      </c>
      <c r="T7" s="373" t="s">
        <v>73</v>
      </c>
      <c r="U7" s="342">
        <v>3</v>
      </c>
      <c r="V7" s="341" t="s">
        <v>73</v>
      </c>
      <c r="W7" s="343"/>
      <c r="X7" s="123">
        <v>0</v>
      </c>
      <c r="Y7" s="159"/>
      <c r="Z7" s="344">
        <v>71</v>
      </c>
      <c r="AA7" s="345">
        <v>21</v>
      </c>
      <c r="AB7" s="158"/>
      <c r="AC7" s="346">
        <v>62</v>
      </c>
      <c r="AD7" s="347">
        <v>17</v>
      </c>
      <c r="AE7" s="348">
        <v>54</v>
      </c>
      <c r="AF7" s="41"/>
    </row>
    <row r="8" spans="1:34" ht="21.75" customHeight="1" x14ac:dyDescent="0.2">
      <c r="A8" s="40">
        <v>221</v>
      </c>
      <c r="B8" s="56">
        <v>5</v>
      </c>
      <c r="C8" s="21"/>
      <c r="D8" s="85" t="s">
        <v>32</v>
      </c>
      <c r="E8" s="123">
        <v>8</v>
      </c>
      <c r="F8" s="123">
        <v>8</v>
      </c>
      <c r="G8" s="22"/>
      <c r="H8" s="40">
        <v>205</v>
      </c>
      <c r="I8" s="56">
        <v>5</v>
      </c>
      <c r="J8" s="41"/>
      <c r="K8" s="72">
        <f t="shared" si="0"/>
        <v>-16</v>
      </c>
      <c r="L8" s="73">
        <f t="shared" si="1"/>
        <v>-7.2398190045248878</v>
      </c>
      <c r="M8" s="292">
        <f t="shared" si="2"/>
        <v>206</v>
      </c>
      <c r="N8" s="293">
        <f t="shared" si="3"/>
        <v>-1</v>
      </c>
      <c r="O8" s="28"/>
      <c r="P8" s="7">
        <v>2</v>
      </c>
      <c r="Q8" s="7">
        <v>0</v>
      </c>
      <c r="R8" s="109"/>
      <c r="S8" s="349">
        <v>14</v>
      </c>
      <c r="T8" s="373" t="s">
        <v>73</v>
      </c>
      <c r="U8" s="342">
        <v>2</v>
      </c>
      <c r="V8" s="341" t="s">
        <v>73</v>
      </c>
      <c r="W8" s="343"/>
      <c r="X8" s="123">
        <v>1</v>
      </c>
      <c r="Y8" s="159"/>
      <c r="Z8" s="344">
        <v>72</v>
      </c>
      <c r="AA8" s="345">
        <v>23</v>
      </c>
      <c r="AB8" s="158"/>
      <c r="AC8" s="350">
        <v>61</v>
      </c>
      <c r="AD8" s="347">
        <v>26</v>
      </c>
      <c r="AE8" s="348">
        <v>75</v>
      </c>
      <c r="AF8" s="41"/>
    </row>
    <row r="9" spans="1:34" ht="21.75" customHeight="1" x14ac:dyDescent="0.2">
      <c r="A9" s="40">
        <v>128</v>
      </c>
      <c r="B9" s="56">
        <v>17</v>
      </c>
      <c r="C9" s="21"/>
      <c r="D9" s="85" t="s">
        <v>33</v>
      </c>
      <c r="E9" s="123">
        <v>9</v>
      </c>
      <c r="F9" s="123">
        <v>9</v>
      </c>
      <c r="G9" s="22"/>
      <c r="H9" s="40">
        <v>125</v>
      </c>
      <c r="I9" s="56">
        <v>17</v>
      </c>
      <c r="J9" s="41"/>
      <c r="K9" s="72">
        <f t="shared" si="0"/>
        <v>-3</v>
      </c>
      <c r="L9" s="73">
        <f t="shared" si="1"/>
        <v>-2.34375</v>
      </c>
      <c r="M9" s="292">
        <f t="shared" si="2"/>
        <v>125</v>
      </c>
      <c r="N9" s="293">
        <f t="shared" si="3"/>
        <v>0</v>
      </c>
      <c r="O9" s="28"/>
      <c r="P9" s="7">
        <v>1</v>
      </c>
      <c r="Q9" s="7">
        <v>0</v>
      </c>
      <c r="R9" s="109"/>
      <c r="S9" s="349">
        <v>2</v>
      </c>
      <c r="T9" s="373" t="s">
        <v>73</v>
      </c>
      <c r="U9" s="342">
        <v>2</v>
      </c>
      <c r="V9" s="341" t="s">
        <v>73</v>
      </c>
      <c r="W9" s="343"/>
      <c r="X9" s="123">
        <v>0</v>
      </c>
      <c r="Y9" s="159"/>
      <c r="Z9" s="344">
        <v>71</v>
      </c>
      <c r="AA9" s="345">
        <v>22</v>
      </c>
      <c r="AB9" s="158"/>
      <c r="AC9" s="346">
        <v>99</v>
      </c>
      <c r="AD9" s="351">
        <v>17</v>
      </c>
      <c r="AE9" s="352">
        <v>59</v>
      </c>
      <c r="AF9" s="41"/>
    </row>
    <row r="10" spans="1:34" ht="21.75" customHeight="1" x14ac:dyDescent="0.2">
      <c r="A10" s="40">
        <v>287</v>
      </c>
      <c r="B10" s="56">
        <v>24</v>
      </c>
      <c r="C10" s="21"/>
      <c r="D10" s="85" t="s">
        <v>3</v>
      </c>
      <c r="E10" s="123">
        <v>11</v>
      </c>
      <c r="F10" s="123">
        <v>11</v>
      </c>
      <c r="G10" s="22"/>
      <c r="H10" s="40">
        <v>280</v>
      </c>
      <c r="I10" s="56">
        <v>23</v>
      </c>
      <c r="J10" s="41"/>
      <c r="K10" s="72">
        <f t="shared" si="0"/>
        <v>-7</v>
      </c>
      <c r="L10" s="73">
        <f t="shared" si="1"/>
        <v>-2.4390243902439024</v>
      </c>
      <c r="M10" s="292">
        <f t="shared" si="2"/>
        <v>282</v>
      </c>
      <c r="N10" s="293">
        <f t="shared" si="3"/>
        <v>-2</v>
      </c>
      <c r="O10" s="28"/>
      <c r="P10" s="7">
        <v>3</v>
      </c>
      <c r="Q10" s="7">
        <v>0</v>
      </c>
      <c r="R10" s="109"/>
      <c r="S10" s="340">
        <v>4</v>
      </c>
      <c r="T10" s="373" t="s">
        <v>73</v>
      </c>
      <c r="U10" s="342">
        <v>1</v>
      </c>
      <c r="V10" s="341" t="s">
        <v>73</v>
      </c>
      <c r="W10" s="343"/>
      <c r="X10" s="123">
        <v>3</v>
      </c>
      <c r="Y10" s="159"/>
      <c r="Z10" s="344">
        <v>73</v>
      </c>
      <c r="AA10" s="345">
        <v>22</v>
      </c>
      <c r="AB10" s="158"/>
      <c r="AC10" s="346">
        <v>50</v>
      </c>
      <c r="AD10" s="347">
        <v>15</v>
      </c>
      <c r="AE10" s="348">
        <v>73</v>
      </c>
      <c r="AF10" s="41"/>
    </row>
    <row r="11" spans="1:34" ht="21.75" customHeight="1" x14ac:dyDescent="0.2">
      <c r="A11" s="40">
        <v>243</v>
      </c>
      <c r="B11" s="56">
        <v>23</v>
      </c>
      <c r="C11" s="21"/>
      <c r="D11" s="85" t="s">
        <v>4</v>
      </c>
      <c r="E11" s="123">
        <v>12</v>
      </c>
      <c r="F11" s="123">
        <v>12</v>
      </c>
      <c r="G11" s="22"/>
      <c r="H11" s="40">
        <v>240</v>
      </c>
      <c r="I11" s="56">
        <v>23</v>
      </c>
      <c r="J11" s="41"/>
      <c r="K11" s="72">
        <f t="shared" si="0"/>
        <v>-3</v>
      </c>
      <c r="L11" s="73">
        <f t="shared" si="1"/>
        <v>-1.2345679012345678</v>
      </c>
      <c r="M11" s="292">
        <f t="shared" si="2"/>
        <v>240</v>
      </c>
      <c r="N11" s="293">
        <f t="shared" si="3"/>
        <v>0</v>
      </c>
      <c r="O11" s="28"/>
      <c r="P11" s="7">
        <v>1</v>
      </c>
      <c r="Q11" s="7">
        <v>1</v>
      </c>
      <c r="R11" s="109"/>
      <c r="S11" s="349">
        <v>2</v>
      </c>
      <c r="T11" s="373" t="s">
        <v>73</v>
      </c>
      <c r="U11" s="353">
        <v>2</v>
      </c>
      <c r="V11" s="341" t="s">
        <v>73</v>
      </c>
      <c r="W11" s="343"/>
      <c r="X11" s="123">
        <v>0</v>
      </c>
      <c r="Y11" s="159"/>
      <c r="Z11" s="344">
        <v>74</v>
      </c>
      <c r="AA11" s="345">
        <v>25</v>
      </c>
      <c r="AB11" s="158"/>
      <c r="AC11" s="354">
        <v>70</v>
      </c>
      <c r="AD11" s="173">
        <v>36</v>
      </c>
      <c r="AE11" s="355">
        <v>73</v>
      </c>
      <c r="AF11" s="41"/>
    </row>
    <row r="12" spans="1:34" ht="21.75" customHeight="1" x14ac:dyDescent="0.2">
      <c r="A12" s="40">
        <v>589</v>
      </c>
      <c r="B12" s="56">
        <v>52</v>
      </c>
      <c r="C12" s="21"/>
      <c r="D12" s="85" t="s">
        <v>5</v>
      </c>
      <c r="E12" s="123">
        <v>23</v>
      </c>
      <c r="F12" s="123">
        <v>22</v>
      </c>
      <c r="G12" s="22"/>
      <c r="H12" s="40">
        <v>580</v>
      </c>
      <c r="I12" s="56">
        <v>52</v>
      </c>
      <c r="J12" s="41"/>
      <c r="K12" s="72">
        <f t="shared" si="0"/>
        <v>-9</v>
      </c>
      <c r="L12" s="73">
        <f t="shared" si="1"/>
        <v>-1.5280135823429541</v>
      </c>
      <c r="M12" s="292">
        <f t="shared" si="2"/>
        <v>580</v>
      </c>
      <c r="N12" s="293">
        <f t="shared" si="3"/>
        <v>0</v>
      </c>
      <c r="O12" s="28"/>
      <c r="P12" s="7">
        <v>7</v>
      </c>
      <c r="Q12" s="7">
        <v>5</v>
      </c>
      <c r="R12" s="109"/>
      <c r="S12" s="340">
        <v>6</v>
      </c>
      <c r="T12" s="373" t="s">
        <v>73</v>
      </c>
      <c r="U12" s="342">
        <v>7</v>
      </c>
      <c r="V12" s="341" t="s">
        <v>73</v>
      </c>
      <c r="W12" s="343"/>
      <c r="X12" s="123">
        <v>3</v>
      </c>
      <c r="Y12" s="159"/>
      <c r="Z12" s="344">
        <v>73</v>
      </c>
      <c r="AA12" s="345">
        <v>24</v>
      </c>
      <c r="AB12" s="158"/>
      <c r="AC12" s="356">
        <v>60</v>
      </c>
      <c r="AD12" s="347">
        <v>19</v>
      </c>
      <c r="AE12" s="348">
        <v>63</v>
      </c>
      <c r="AF12" s="41"/>
    </row>
    <row r="13" spans="1:34" ht="21.75" customHeight="1" x14ac:dyDescent="0.2">
      <c r="A13" s="40">
        <v>256</v>
      </c>
      <c r="B13" s="56">
        <v>21</v>
      </c>
      <c r="C13" s="21"/>
      <c r="D13" s="85" t="s">
        <v>6</v>
      </c>
      <c r="E13" s="123">
        <v>12</v>
      </c>
      <c r="F13" s="123">
        <v>12</v>
      </c>
      <c r="G13" s="22"/>
      <c r="H13" s="40">
        <v>240</v>
      </c>
      <c r="I13" s="56">
        <v>21</v>
      </c>
      <c r="J13" s="41"/>
      <c r="K13" s="72">
        <f t="shared" si="0"/>
        <v>-16</v>
      </c>
      <c r="L13" s="73">
        <f t="shared" si="1"/>
        <v>-6.25</v>
      </c>
      <c r="M13" s="292">
        <f t="shared" si="2"/>
        <v>238</v>
      </c>
      <c r="N13" s="293">
        <f t="shared" si="3"/>
        <v>2</v>
      </c>
      <c r="O13" s="28"/>
      <c r="P13" s="7">
        <v>0</v>
      </c>
      <c r="Q13" s="7">
        <v>1</v>
      </c>
      <c r="R13" s="109"/>
      <c r="S13" s="349">
        <v>14</v>
      </c>
      <c r="T13" s="373" t="s">
        <v>73</v>
      </c>
      <c r="U13" s="342">
        <v>4</v>
      </c>
      <c r="V13" s="341" t="s">
        <v>73</v>
      </c>
      <c r="W13" s="343"/>
      <c r="X13" s="123">
        <v>0</v>
      </c>
      <c r="Y13" s="159"/>
      <c r="Z13" s="344">
        <v>72</v>
      </c>
      <c r="AA13" s="345">
        <v>25</v>
      </c>
      <c r="AB13" s="158"/>
      <c r="AC13" s="346"/>
      <c r="AD13" s="347">
        <v>17</v>
      </c>
      <c r="AE13" s="348">
        <v>68</v>
      </c>
      <c r="AF13" s="41"/>
    </row>
    <row r="14" spans="1:34" ht="21.75" customHeight="1" x14ac:dyDescent="0.2">
      <c r="A14" s="40">
        <v>543</v>
      </c>
      <c r="B14" s="56">
        <v>48</v>
      </c>
      <c r="C14" s="21"/>
      <c r="D14" s="85" t="s">
        <v>7</v>
      </c>
      <c r="E14" s="123">
        <v>18</v>
      </c>
      <c r="F14" s="123">
        <v>18</v>
      </c>
      <c r="G14" s="22"/>
      <c r="H14" s="40">
        <v>529</v>
      </c>
      <c r="I14" s="56">
        <v>48</v>
      </c>
      <c r="J14" s="41"/>
      <c r="K14" s="72">
        <f t="shared" si="0"/>
        <v>-14</v>
      </c>
      <c r="L14" s="73">
        <f t="shared" si="1"/>
        <v>-2.5782688766114181</v>
      </c>
      <c r="M14" s="292">
        <f t="shared" si="2"/>
        <v>533</v>
      </c>
      <c r="N14" s="293">
        <f t="shared" si="3"/>
        <v>-4</v>
      </c>
      <c r="O14" s="28"/>
      <c r="P14" s="7">
        <v>3</v>
      </c>
      <c r="Q14" s="7">
        <v>2</v>
      </c>
      <c r="R14" s="109"/>
      <c r="S14" s="340">
        <v>1</v>
      </c>
      <c r="T14" s="373" t="s">
        <v>73</v>
      </c>
      <c r="U14" s="342">
        <v>5</v>
      </c>
      <c r="V14" s="341" t="s">
        <v>73</v>
      </c>
      <c r="W14" s="343"/>
      <c r="X14" s="123">
        <v>7</v>
      </c>
      <c r="Y14" s="159"/>
      <c r="Z14" s="344">
        <v>72</v>
      </c>
      <c r="AA14" s="345">
        <v>20</v>
      </c>
      <c r="AB14" s="158"/>
      <c r="AC14" s="346">
        <v>55</v>
      </c>
      <c r="AD14" s="173">
        <v>23</v>
      </c>
      <c r="AE14" s="355">
        <v>69</v>
      </c>
      <c r="AF14" s="41"/>
    </row>
    <row r="15" spans="1:34" ht="21.75" customHeight="1" x14ac:dyDescent="0.2">
      <c r="A15" s="40">
        <v>270</v>
      </c>
      <c r="B15" s="56">
        <v>19</v>
      </c>
      <c r="C15" s="21"/>
      <c r="D15" s="85" t="s">
        <v>8</v>
      </c>
      <c r="E15" s="123">
        <v>14</v>
      </c>
      <c r="F15" s="123">
        <v>14</v>
      </c>
      <c r="G15" s="22"/>
      <c r="H15" s="40">
        <v>263</v>
      </c>
      <c r="I15" s="56">
        <v>19</v>
      </c>
      <c r="J15" s="41"/>
      <c r="K15" s="72">
        <f t="shared" si="0"/>
        <v>-7</v>
      </c>
      <c r="L15" s="73">
        <f t="shared" si="1"/>
        <v>-2.5925925925925926</v>
      </c>
      <c r="M15" s="292">
        <f t="shared" si="2"/>
        <v>263</v>
      </c>
      <c r="N15" s="293">
        <f t="shared" si="3"/>
        <v>0</v>
      </c>
      <c r="O15" s="28"/>
      <c r="P15" s="7">
        <v>0</v>
      </c>
      <c r="Q15" s="7">
        <v>0</v>
      </c>
      <c r="R15" s="109"/>
      <c r="S15" s="349">
        <v>5</v>
      </c>
      <c r="T15" s="373" t="s">
        <v>73</v>
      </c>
      <c r="U15" s="342">
        <v>1</v>
      </c>
      <c r="V15" s="341" t="s">
        <v>73</v>
      </c>
      <c r="W15" s="343"/>
      <c r="X15" s="123">
        <v>1</v>
      </c>
      <c r="Y15" s="159"/>
      <c r="Z15" s="344">
        <v>73</v>
      </c>
      <c r="AA15" s="345">
        <v>27</v>
      </c>
      <c r="AB15" s="158"/>
      <c r="AC15" s="346" t="s">
        <v>0</v>
      </c>
      <c r="AD15" s="347">
        <v>12</v>
      </c>
      <c r="AE15" s="348">
        <v>64</v>
      </c>
      <c r="AF15" s="41"/>
    </row>
    <row r="16" spans="1:34" ht="21.75" customHeight="1" x14ac:dyDescent="0.2">
      <c r="A16" s="40">
        <v>429</v>
      </c>
      <c r="B16" s="56">
        <v>28</v>
      </c>
      <c r="C16" s="21"/>
      <c r="D16" s="85" t="s">
        <v>9</v>
      </c>
      <c r="E16" s="123">
        <v>17</v>
      </c>
      <c r="F16" s="123">
        <v>17</v>
      </c>
      <c r="G16" s="22"/>
      <c r="H16" s="40">
        <v>430</v>
      </c>
      <c r="I16" s="56">
        <v>28</v>
      </c>
      <c r="J16" s="41"/>
      <c r="K16" s="72">
        <f t="shared" si="0"/>
        <v>1</v>
      </c>
      <c r="L16" s="73">
        <f t="shared" si="1"/>
        <v>0.23310023310023309</v>
      </c>
      <c r="M16" s="292">
        <f t="shared" si="2"/>
        <v>428</v>
      </c>
      <c r="N16" s="293">
        <f t="shared" si="3"/>
        <v>2</v>
      </c>
      <c r="O16" s="28"/>
      <c r="P16" s="7">
        <v>4</v>
      </c>
      <c r="Q16" s="7">
        <v>1</v>
      </c>
      <c r="R16" s="109"/>
      <c r="S16" s="349">
        <v>1</v>
      </c>
      <c r="T16" s="373" t="s">
        <v>73</v>
      </c>
      <c r="U16" s="353">
        <v>4</v>
      </c>
      <c r="V16" s="341" t="s">
        <v>73</v>
      </c>
      <c r="W16" s="343"/>
      <c r="X16" s="123">
        <v>0</v>
      </c>
      <c r="Y16" s="159"/>
      <c r="Z16" s="344">
        <v>74</v>
      </c>
      <c r="AA16" s="345">
        <v>23</v>
      </c>
      <c r="AB16" s="158"/>
      <c r="AC16" s="346">
        <v>68</v>
      </c>
      <c r="AD16" s="347">
        <v>17</v>
      </c>
      <c r="AE16" s="348">
        <v>67</v>
      </c>
      <c r="AF16" s="41"/>
    </row>
    <row r="17" spans="1:34" ht="21.75" customHeight="1" x14ac:dyDescent="0.2">
      <c r="A17" s="40">
        <v>327</v>
      </c>
      <c r="B17" s="56">
        <v>47</v>
      </c>
      <c r="C17" s="21"/>
      <c r="D17" s="85" t="s">
        <v>10</v>
      </c>
      <c r="E17" s="123">
        <v>15</v>
      </c>
      <c r="F17" s="123">
        <v>15</v>
      </c>
      <c r="G17" s="22"/>
      <c r="H17" s="40">
        <v>313</v>
      </c>
      <c r="I17" s="56">
        <v>47</v>
      </c>
      <c r="J17" s="41"/>
      <c r="K17" s="72">
        <f t="shared" si="0"/>
        <v>-14</v>
      </c>
      <c r="L17" s="73">
        <f t="shared" si="1"/>
        <v>-4.281345565749235</v>
      </c>
      <c r="M17" s="292">
        <f t="shared" si="2"/>
        <v>313</v>
      </c>
      <c r="N17" s="293">
        <f t="shared" si="3"/>
        <v>0</v>
      </c>
      <c r="O17" s="28"/>
      <c r="P17" s="7">
        <v>2</v>
      </c>
      <c r="Q17" s="7">
        <v>1</v>
      </c>
      <c r="R17" s="109"/>
      <c r="S17" s="349">
        <v>14</v>
      </c>
      <c r="T17" s="373" t="s">
        <v>73</v>
      </c>
      <c r="U17" s="342">
        <v>2</v>
      </c>
      <c r="V17" s="341" t="s">
        <v>73</v>
      </c>
      <c r="W17" s="343"/>
      <c r="X17" s="123">
        <v>0</v>
      </c>
      <c r="Y17" s="159"/>
      <c r="Z17" s="344">
        <v>74</v>
      </c>
      <c r="AA17" s="345">
        <v>23</v>
      </c>
      <c r="AB17" s="158"/>
      <c r="AC17" s="356">
        <v>36</v>
      </c>
      <c r="AD17" s="173">
        <v>19</v>
      </c>
      <c r="AE17" s="355">
        <v>74</v>
      </c>
      <c r="AF17" s="41"/>
      <c r="AG17" s="2" t="s">
        <v>0</v>
      </c>
    </row>
    <row r="18" spans="1:34" ht="21.75" customHeight="1" x14ac:dyDescent="0.2">
      <c r="A18" s="40">
        <v>156</v>
      </c>
      <c r="B18" s="56">
        <v>26</v>
      </c>
      <c r="C18" s="21"/>
      <c r="D18" s="85" t="s">
        <v>11</v>
      </c>
      <c r="E18" s="123">
        <v>9</v>
      </c>
      <c r="F18" s="123">
        <v>9</v>
      </c>
      <c r="G18" s="22"/>
      <c r="H18" s="40">
        <v>153</v>
      </c>
      <c r="I18" s="56">
        <v>26</v>
      </c>
      <c r="J18" s="41"/>
      <c r="K18" s="72">
        <f t="shared" si="0"/>
        <v>-3</v>
      </c>
      <c r="L18" s="73">
        <f t="shared" si="1"/>
        <v>-1.9230769230769231</v>
      </c>
      <c r="M18" s="292">
        <f t="shared" si="2"/>
        <v>153</v>
      </c>
      <c r="N18" s="293">
        <f t="shared" si="3"/>
        <v>0</v>
      </c>
      <c r="O18" s="28"/>
      <c r="P18" s="7">
        <v>2</v>
      </c>
      <c r="Q18" s="7">
        <v>0</v>
      </c>
      <c r="R18" s="109"/>
      <c r="S18" s="340">
        <v>4</v>
      </c>
      <c r="T18" s="373" t="s">
        <v>73</v>
      </c>
      <c r="U18" s="342">
        <v>1</v>
      </c>
      <c r="V18" s="341" t="s">
        <v>73</v>
      </c>
      <c r="W18" s="343"/>
      <c r="X18" s="123">
        <v>0</v>
      </c>
      <c r="Y18" s="159"/>
      <c r="Z18" s="344">
        <v>72</v>
      </c>
      <c r="AA18" s="345">
        <v>22</v>
      </c>
      <c r="AB18" s="158"/>
      <c r="AC18" s="357">
        <v>44</v>
      </c>
      <c r="AD18" s="173">
        <v>14</v>
      </c>
      <c r="AE18" s="355">
        <v>59</v>
      </c>
      <c r="AF18" s="41"/>
    </row>
    <row r="19" spans="1:34" ht="21.75" customHeight="1" x14ac:dyDescent="0.2">
      <c r="A19" s="40">
        <v>351</v>
      </c>
      <c r="B19" s="56">
        <v>29</v>
      </c>
      <c r="C19" s="21"/>
      <c r="D19" s="85" t="s">
        <v>12</v>
      </c>
      <c r="E19" s="123">
        <v>14</v>
      </c>
      <c r="F19" s="123">
        <v>14</v>
      </c>
      <c r="G19" s="22"/>
      <c r="H19" s="40">
        <v>343</v>
      </c>
      <c r="I19" s="56">
        <v>29</v>
      </c>
      <c r="J19" s="41"/>
      <c r="K19" s="72">
        <f t="shared" si="0"/>
        <v>-8</v>
      </c>
      <c r="L19" s="73">
        <f t="shared" si="1"/>
        <v>-2.2792022792022792</v>
      </c>
      <c r="M19" s="292">
        <f t="shared" si="2"/>
        <v>343</v>
      </c>
      <c r="N19" s="293">
        <f t="shared" si="3"/>
        <v>0</v>
      </c>
      <c r="O19" s="28"/>
      <c r="P19" s="7">
        <v>1</v>
      </c>
      <c r="Q19" s="7">
        <v>0</v>
      </c>
      <c r="R19" s="109"/>
      <c r="S19" s="340">
        <v>5</v>
      </c>
      <c r="T19" s="373" t="s">
        <v>73</v>
      </c>
      <c r="U19" s="342">
        <v>4</v>
      </c>
      <c r="V19" s="341" t="s">
        <v>73</v>
      </c>
      <c r="W19" s="343"/>
      <c r="X19" s="123">
        <v>0</v>
      </c>
      <c r="Y19" s="159"/>
      <c r="Z19" s="344">
        <v>71</v>
      </c>
      <c r="AA19" s="345">
        <v>21</v>
      </c>
      <c r="AB19" s="158"/>
      <c r="AC19" s="354">
        <v>64</v>
      </c>
      <c r="AD19" s="173">
        <v>11</v>
      </c>
      <c r="AE19" s="355">
        <v>56</v>
      </c>
      <c r="AF19" s="41"/>
    </row>
    <row r="20" spans="1:34" ht="21.75" customHeight="1" x14ac:dyDescent="0.2">
      <c r="A20" s="40">
        <v>290</v>
      </c>
      <c r="B20" s="56">
        <v>10</v>
      </c>
      <c r="C20" s="21"/>
      <c r="D20" s="85" t="s">
        <v>13</v>
      </c>
      <c r="E20" s="123">
        <v>12</v>
      </c>
      <c r="F20" s="123">
        <v>12</v>
      </c>
      <c r="G20" s="22"/>
      <c r="H20" s="40">
        <v>277</v>
      </c>
      <c r="I20" s="56">
        <v>10</v>
      </c>
      <c r="J20" s="41"/>
      <c r="K20" s="72">
        <f t="shared" si="0"/>
        <v>-13</v>
      </c>
      <c r="L20" s="73">
        <f t="shared" si="1"/>
        <v>-4.4827586206896548</v>
      </c>
      <c r="M20" s="292">
        <f t="shared" si="2"/>
        <v>277</v>
      </c>
      <c r="N20" s="293">
        <f t="shared" si="3"/>
        <v>0</v>
      </c>
      <c r="O20" s="28"/>
      <c r="P20" s="7">
        <v>2</v>
      </c>
      <c r="Q20" s="7">
        <v>0</v>
      </c>
      <c r="R20" s="109"/>
      <c r="S20" s="340">
        <v>13</v>
      </c>
      <c r="T20" s="373" t="s">
        <v>73</v>
      </c>
      <c r="U20" s="342">
        <v>2</v>
      </c>
      <c r="V20" s="341" t="s">
        <v>73</v>
      </c>
      <c r="W20" s="343"/>
      <c r="X20" s="123">
        <v>0</v>
      </c>
      <c r="Y20" s="159"/>
      <c r="Z20" s="344">
        <v>73</v>
      </c>
      <c r="AA20" s="345">
        <v>25</v>
      </c>
      <c r="AB20" s="158"/>
      <c r="AC20" s="356">
        <v>52</v>
      </c>
      <c r="AD20" s="173">
        <v>21</v>
      </c>
      <c r="AE20" s="355">
        <v>68</v>
      </c>
      <c r="AF20" s="41"/>
    </row>
    <row r="21" spans="1:34" ht="21.75" customHeight="1" x14ac:dyDescent="0.2">
      <c r="A21" s="40">
        <v>288</v>
      </c>
      <c r="B21" s="56">
        <v>25</v>
      </c>
      <c r="C21" s="21"/>
      <c r="D21" s="85" t="s">
        <v>14</v>
      </c>
      <c r="E21" s="123">
        <v>11</v>
      </c>
      <c r="F21" s="123">
        <v>11</v>
      </c>
      <c r="G21" s="22"/>
      <c r="H21" s="40">
        <v>284</v>
      </c>
      <c r="I21" s="56">
        <v>25</v>
      </c>
      <c r="J21" s="41"/>
      <c r="K21" s="72">
        <f t="shared" si="0"/>
        <v>-4</v>
      </c>
      <c r="L21" s="73">
        <f t="shared" si="1"/>
        <v>-1.3888888888888888</v>
      </c>
      <c r="M21" s="292">
        <f t="shared" si="2"/>
        <v>285</v>
      </c>
      <c r="N21" s="293">
        <f t="shared" si="3"/>
        <v>-1</v>
      </c>
      <c r="O21" s="28"/>
      <c r="P21" s="7">
        <v>2</v>
      </c>
      <c r="Q21" s="7">
        <v>1</v>
      </c>
      <c r="R21" s="109"/>
      <c r="S21" s="340">
        <v>4</v>
      </c>
      <c r="T21" s="373" t="s">
        <v>73</v>
      </c>
      <c r="U21" s="342">
        <v>1</v>
      </c>
      <c r="V21" s="341" t="s">
        <v>73</v>
      </c>
      <c r="W21" s="343"/>
      <c r="X21" s="123">
        <v>0</v>
      </c>
      <c r="Y21" s="159"/>
      <c r="Z21" s="344">
        <v>74</v>
      </c>
      <c r="AA21" s="345">
        <v>24</v>
      </c>
      <c r="AB21" s="158"/>
      <c r="AC21" s="356">
        <v>60</v>
      </c>
      <c r="AD21" s="173">
        <v>26</v>
      </c>
      <c r="AE21" s="355">
        <v>64</v>
      </c>
      <c r="AF21" s="41"/>
    </row>
    <row r="22" spans="1:34" ht="21.75" customHeight="1" x14ac:dyDescent="0.2">
      <c r="A22" s="40">
        <v>234</v>
      </c>
      <c r="B22" s="56">
        <v>30</v>
      </c>
      <c r="C22" s="21"/>
      <c r="D22" s="85" t="s">
        <v>15</v>
      </c>
      <c r="E22" s="123">
        <v>12</v>
      </c>
      <c r="F22" s="123">
        <v>12</v>
      </c>
      <c r="G22" s="22"/>
      <c r="H22" s="40">
        <v>229</v>
      </c>
      <c r="I22" s="56">
        <v>30</v>
      </c>
      <c r="J22" s="41"/>
      <c r="K22" s="72">
        <f t="shared" si="0"/>
        <v>-5</v>
      </c>
      <c r="L22" s="73">
        <f t="shared" si="1"/>
        <v>-2.1367521367521367</v>
      </c>
      <c r="M22" s="292">
        <f t="shared" si="2"/>
        <v>229</v>
      </c>
      <c r="N22" s="293">
        <f t="shared" si="3"/>
        <v>0</v>
      </c>
      <c r="O22" s="28"/>
      <c r="P22" s="7">
        <v>1</v>
      </c>
      <c r="Q22" s="7">
        <v>2</v>
      </c>
      <c r="R22" s="109"/>
      <c r="S22" s="340">
        <v>4</v>
      </c>
      <c r="T22" s="373" t="s">
        <v>73</v>
      </c>
      <c r="U22" s="342">
        <v>2</v>
      </c>
      <c r="V22" s="341" t="s">
        <v>73</v>
      </c>
      <c r="W22" s="343"/>
      <c r="X22" s="123">
        <v>0</v>
      </c>
      <c r="Y22" s="159"/>
      <c r="Z22" s="344">
        <v>75</v>
      </c>
      <c r="AA22" s="345">
        <v>25</v>
      </c>
      <c r="AB22" s="158"/>
      <c r="AC22" s="356">
        <v>85</v>
      </c>
      <c r="AD22" s="341">
        <v>13</v>
      </c>
      <c r="AE22" s="358">
        <v>62</v>
      </c>
      <c r="AF22" s="41"/>
      <c r="AH22" s="174" t="s">
        <v>0</v>
      </c>
    </row>
    <row r="23" spans="1:34" ht="21.75" customHeight="1" x14ac:dyDescent="0.2">
      <c r="A23" s="40">
        <v>675</v>
      </c>
      <c r="B23" s="56">
        <v>64</v>
      </c>
      <c r="C23" s="21"/>
      <c r="D23" s="85" t="s">
        <v>16</v>
      </c>
      <c r="E23" s="123">
        <v>22</v>
      </c>
      <c r="F23" s="123">
        <v>22</v>
      </c>
      <c r="G23" s="22"/>
      <c r="H23" s="40">
        <v>664</v>
      </c>
      <c r="I23" s="56">
        <v>64</v>
      </c>
      <c r="J23" s="41"/>
      <c r="K23" s="72">
        <f t="shared" si="0"/>
        <v>-11</v>
      </c>
      <c r="L23" s="73">
        <f t="shared" si="1"/>
        <v>-1.6296296296296295</v>
      </c>
      <c r="M23" s="292">
        <f t="shared" si="2"/>
        <v>665</v>
      </c>
      <c r="N23" s="293">
        <f t="shared" si="3"/>
        <v>-1</v>
      </c>
      <c r="O23" s="28"/>
      <c r="P23" s="7">
        <v>7</v>
      </c>
      <c r="Q23" s="7">
        <v>5</v>
      </c>
      <c r="R23" s="109"/>
      <c r="S23" s="340">
        <v>6</v>
      </c>
      <c r="T23" s="373" t="s">
        <v>73</v>
      </c>
      <c r="U23" s="342">
        <v>10</v>
      </c>
      <c r="V23" s="341" t="s">
        <v>73</v>
      </c>
      <c r="W23" s="343"/>
      <c r="X23" s="123">
        <v>1</v>
      </c>
      <c r="Y23" s="159"/>
      <c r="Z23" s="344">
        <v>70</v>
      </c>
      <c r="AA23" s="345">
        <v>19</v>
      </c>
      <c r="AB23" s="158"/>
      <c r="AC23" s="356">
        <v>51</v>
      </c>
      <c r="AD23" s="173">
        <v>7</v>
      </c>
      <c r="AE23" s="355">
        <v>63</v>
      </c>
      <c r="AF23" s="41"/>
    </row>
    <row r="24" spans="1:34" ht="21.75" customHeight="1" x14ac:dyDescent="0.2">
      <c r="A24" s="183">
        <v>125</v>
      </c>
      <c r="B24" s="184">
        <v>20</v>
      </c>
      <c r="C24" s="21"/>
      <c r="D24" s="185" t="s">
        <v>17</v>
      </c>
      <c r="E24" s="186">
        <v>7</v>
      </c>
      <c r="F24" s="186">
        <v>7</v>
      </c>
      <c r="G24" s="22"/>
      <c r="H24" s="183">
        <v>111</v>
      </c>
      <c r="I24" s="184">
        <v>20</v>
      </c>
      <c r="J24" s="41"/>
      <c r="K24" s="259">
        <f t="shared" si="0"/>
        <v>-14</v>
      </c>
      <c r="L24" s="260">
        <f t="shared" si="1"/>
        <v>-11.200000000000001</v>
      </c>
      <c r="M24" s="294">
        <f t="shared" si="2"/>
        <v>111</v>
      </c>
      <c r="N24" s="295">
        <f t="shared" si="3"/>
        <v>0</v>
      </c>
      <c r="O24" s="28"/>
      <c r="P24" s="187">
        <v>1</v>
      </c>
      <c r="Q24" s="262">
        <v>0</v>
      </c>
      <c r="R24" s="188"/>
      <c r="S24" s="359">
        <v>11</v>
      </c>
      <c r="T24" s="360" t="s">
        <v>73</v>
      </c>
      <c r="U24" s="361">
        <v>2</v>
      </c>
      <c r="V24" s="360" t="s">
        <v>73</v>
      </c>
      <c r="W24" s="362"/>
      <c r="X24" s="186">
        <v>2</v>
      </c>
      <c r="Y24" s="159"/>
      <c r="Z24" s="363">
        <v>71</v>
      </c>
      <c r="AA24" s="364">
        <v>22</v>
      </c>
      <c r="AB24" s="158"/>
      <c r="AC24" s="365">
        <v>33</v>
      </c>
      <c r="AD24" s="366">
        <v>10</v>
      </c>
      <c r="AE24" s="367">
        <v>72</v>
      </c>
      <c r="AF24" s="41"/>
    </row>
    <row r="25" spans="1:34" s="11" customFormat="1" ht="5.25" customHeight="1" x14ac:dyDescent="0.2">
      <c r="A25" s="68"/>
      <c r="B25" s="62"/>
      <c r="C25" s="69"/>
      <c r="D25" s="70"/>
      <c r="E25" s="119"/>
      <c r="F25" s="119"/>
      <c r="G25" s="70"/>
      <c r="H25" s="68"/>
      <c r="I25" s="62"/>
      <c r="J25" s="62"/>
      <c r="K25" s="59"/>
      <c r="L25" s="60"/>
      <c r="M25" s="296"/>
      <c r="N25" s="296"/>
      <c r="O25" s="315"/>
      <c r="P25" s="61"/>
      <c r="Q25" s="61"/>
      <c r="R25" s="110"/>
      <c r="S25" s="62"/>
      <c r="T25" s="61"/>
      <c r="U25" s="63"/>
      <c r="V25" s="61"/>
      <c r="W25" s="110"/>
      <c r="X25" s="61"/>
      <c r="Y25" s="315"/>
      <c r="Z25" s="62"/>
      <c r="AA25" s="60"/>
      <c r="AB25" s="62"/>
      <c r="AC25" s="61"/>
      <c r="AD25" s="61"/>
      <c r="AE25" s="208"/>
      <c r="AF25" s="62"/>
    </row>
    <row r="26" spans="1:34" ht="30" customHeight="1" x14ac:dyDescent="0.2">
      <c r="A26" s="47">
        <v>0</v>
      </c>
      <c r="B26" s="272">
        <v>0</v>
      </c>
      <c r="C26" s="21"/>
      <c r="D26" s="80" t="s">
        <v>72</v>
      </c>
      <c r="E26" s="124">
        <v>3</v>
      </c>
      <c r="F26" s="124">
        <v>3</v>
      </c>
      <c r="G26" s="22"/>
      <c r="H26" s="47">
        <v>0</v>
      </c>
      <c r="I26" s="66">
        <v>0</v>
      </c>
      <c r="J26" s="41"/>
      <c r="K26" s="81">
        <f>H26-A26</f>
        <v>0</v>
      </c>
      <c r="L26" s="82" t="e">
        <f>SUM(K26/A26*100)</f>
        <v>#DIV/0!</v>
      </c>
      <c r="M26" s="297">
        <f>SUM(A26+P26-S26-U26-X26)</f>
        <v>0</v>
      </c>
      <c r="N26" s="298">
        <f>SUM(H26-M26)</f>
        <v>0</v>
      </c>
      <c r="O26" s="316"/>
      <c r="P26" s="86">
        <v>0</v>
      </c>
      <c r="Q26" s="49">
        <v>0</v>
      </c>
      <c r="R26" s="111"/>
      <c r="S26" s="87">
        <v>0</v>
      </c>
      <c r="T26" s="128" t="s">
        <v>73</v>
      </c>
      <c r="U26" s="88">
        <v>0</v>
      </c>
      <c r="V26" s="128" t="s">
        <v>73</v>
      </c>
      <c r="W26" s="112"/>
      <c r="X26" s="89">
        <v>0</v>
      </c>
      <c r="Y26" s="316"/>
      <c r="Z26" s="67">
        <v>0</v>
      </c>
      <c r="AA26" s="91">
        <v>0</v>
      </c>
      <c r="AB26" s="41"/>
      <c r="AC26" s="95">
        <v>0</v>
      </c>
      <c r="AD26" s="128">
        <v>0</v>
      </c>
      <c r="AE26" s="209">
        <v>0</v>
      </c>
      <c r="AF26" s="41"/>
    </row>
    <row r="27" spans="1:34" s="11" customFormat="1" ht="6.75" customHeight="1" x14ac:dyDescent="0.2">
      <c r="A27" s="68"/>
      <c r="B27" s="62"/>
      <c r="C27" s="69"/>
      <c r="D27" s="70"/>
      <c r="E27" s="119"/>
      <c r="F27" s="119"/>
      <c r="G27" s="70"/>
      <c r="H27" s="68"/>
      <c r="I27" s="62"/>
      <c r="J27" s="62"/>
      <c r="K27" s="59"/>
      <c r="L27" s="60"/>
      <c r="M27" s="296"/>
      <c r="N27" s="296"/>
      <c r="O27" s="315"/>
      <c r="P27" s="61" t="s">
        <v>0</v>
      </c>
      <c r="Q27" s="61"/>
      <c r="R27" s="110"/>
      <c r="S27" s="62"/>
      <c r="T27" s="61"/>
      <c r="U27" s="63"/>
      <c r="V27" s="61"/>
      <c r="W27" s="110"/>
      <c r="X27" s="61"/>
      <c r="Y27" s="315"/>
      <c r="Z27" s="62"/>
      <c r="AA27" s="60"/>
      <c r="AB27" s="62"/>
      <c r="AC27" s="61"/>
      <c r="AD27" s="61"/>
      <c r="AE27" s="208"/>
      <c r="AF27" s="62"/>
    </row>
    <row r="28" spans="1:34" s="169" customFormat="1" ht="27.75" customHeight="1" x14ac:dyDescent="0.2">
      <c r="A28" s="155">
        <v>37</v>
      </c>
      <c r="B28" s="272">
        <v>12</v>
      </c>
      <c r="C28" s="157"/>
      <c r="D28" s="80" t="s">
        <v>62</v>
      </c>
      <c r="E28" s="124">
        <v>2</v>
      </c>
      <c r="F28" s="124">
        <v>2</v>
      </c>
      <c r="G28" s="22"/>
      <c r="H28" s="155">
        <v>37</v>
      </c>
      <c r="I28" s="156">
        <v>12</v>
      </c>
      <c r="J28" s="158"/>
      <c r="K28" s="81">
        <f>H28-A28</f>
        <v>0</v>
      </c>
      <c r="L28" s="82">
        <f>SUM(K28/A28*100)</f>
        <v>0</v>
      </c>
      <c r="M28" s="297">
        <f>SUM(A28+P28-S28-U28-X28)</f>
        <v>37</v>
      </c>
      <c r="N28" s="298">
        <f>SUM(H28-M28)</f>
        <v>0</v>
      </c>
      <c r="O28" s="317"/>
      <c r="P28" s="160">
        <v>0</v>
      </c>
      <c r="Q28" s="161">
        <v>0</v>
      </c>
      <c r="R28" s="162"/>
      <c r="S28" s="163">
        <v>0</v>
      </c>
      <c r="T28" s="168" t="s">
        <v>73</v>
      </c>
      <c r="U28" s="164">
        <v>0</v>
      </c>
      <c r="V28" s="168" t="s">
        <v>73</v>
      </c>
      <c r="W28" s="165"/>
      <c r="X28" s="124">
        <v>0</v>
      </c>
      <c r="Y28" s="317"/>
      <c r="Z28" s="166">
        <v>78</v>
      </c>
      <c r="AA28" s="156">
        <v>32</v>
      </c>
      <c r="AB28" s="158"/>
      <c r="AC28" s="167">
        <v>0</v>
      </c>
      <c r="AD28" s="168">
        <v>0</v>
      </c>
      <c r="AE28" s="213">
        <v>0</v>
      </c>
      <c r="AF28" s="158"/>
    </row>
    <row r="29" spans="1:34" s="11" customFormat="1" ht="6.75" customHeight="1" x14ac:dyDescent="0.2">
      <c r="A29" s="68"/>
      <c r="B29" s="62"/>
      <c r="C29" s="69"/>
      <c r="D29" s="70"/>
      <c r="E29" s="119"/>
      <c r="F29" s="119"/>
      <c r="G29" s="70"/>
      <c r="H29" s="68"/>
      <c r="I29" s="62"/>
      <c r="J29" s="62"/>
      <c r="K29" s="59"/>
      <c r="L29" s="60"/>
      <c r="M29" s="296"/>
      <c r="N29" s="296"/>
      <c r="O29" s="318"/>
      <c r="P29" s="61"/>
      <c r="Q29" s="61"/>
      <c r="R29" s="110"/>
      <c r="S29" s="62"/>
      <c r="T29" s="61"/>
      <c r="U29" s="63"/>
      <c r="V29" s="61"/>
      <c r="W29" s="110"/>
      <c r="X29" s="61"/>
      <c r="Y29" s="318"/>
      <c r="Z29" s="62"/>
      <c r="AA29" s="60"/>
      <c r="AB29" s="320"/>
      <c r="AC29" s="61"/>
      <c r="AD29" s="61" t="s">
        <v>0</v>
      </c>
      <c r="AE29" s="208"/>
      <c r="AF29" s="62"/>
    </row>
    <row r="30" spans="1:34" s="11" customFormat="1" ht="30.75" customHeight="1" thickBot="1" x14ac:dyDescent="0.25">
      <c r="A30" s="251">
        <f>SUM(A6:A28)</f>
        <v>5989</v>
      </c>
      <c r="B30" s="251">
        <f>SUM(B28:B29,B26,B6:B24)</f>
        <v>571</v>
      </c>
      <c r="C30" s="216"/>
      <c r="D30" s="217" t="s">
        <v>55</v>
      </c>
      <c r="E30" s="251">
        <f>SUM(E28:E29,E26,E6:E24)</f>
        <v>256</v>
      </c>
      <c r="F30" s="251">
        <f>SUM(F28,F26,F6:F24)</f>
        <v>255</v>
      </c>
      <c r="G30" s="218"/>
      <c r="H30" s="251">
        <f>SUM(H6:H28)</f>
        <v>5837</v>
      </c>
      <c r="I30" s="251">
        <f>SUM(I28:I29,I26,I6:I24)</f>
        <v>570</v>
      </c>
      <c r="J30" s="219"/>
      <c r="K30" s="324">
        <f>SUM(K28:K29,K26,K6:K24)</f>
        <v>-152</v>
      </c>
      <c r="L30" s="328">
        <f>SUM(K30/A30*100)</f>
        <v>-2.5379863082317584</v>
      </c>
      <c r="M30" s="299">
        <f>SUM(M28:M29,M26,M6:M24)</f>
        <v>5843</v>
      </c>
      <c r="N30" s="319">
        <f>SUM(N28:N29,N26,N6:N24)</f>
        <v>-6</v>
      </c>
      <c r="O30" s="311"/>
      <c r="P30" s="312">
        <f>SUM(P28:P29,P26,P6:P24)</f>
        <v>44</v>
      </c>
      <c r="Q30" s="312">
        <f>SUM(Q28:Q29,Q26,Q6:Q24)</f>
        <v>21</v>
      </c>
      <c r="R30" s="246"/>
      <c r="S30" s="312">
        <f>SUM(S28:S29,S26,S6:S24)</f>
        <v>115</v>
      </c>
      <c r="T30" s="312">
        <f>SUM(T28:T29,T26,T6:T24)</f>
        <v>0</v>
      </c>
      <c r="U30" s="312">
        <f>SUM(U28:U29,U26,U6:U24)</f>
        <v>57</v>
      </c>
      <c r="V30" s="312">
        <f>SUM(V28:V29,V26,V6:V24)</f>
        <v>0</v>
      </c>
      <c r="W30" s="246"/>
      <c r="X30" s="312">
        <f>SUM(X28:X29,X26,X6:X24)</f>
        <v>18</v>
      </c>
      <c r="Y30" s="311"/>
      <c r="Z30" s="313">
        <v>73</v>
      </c>
      <c r="AA30" s="313">
        <v>23</v>
      </c>
      <c r="AB30" s="321"/>
      <c r="AC30" s="313">
        <v>57</v>
      </c>
      <c r="AD30" s="313">
        <v>17</v>
      </c>
      <c r="AE30" s="314">
        <v>68</v>
      </c>
      <c r="AF30" s="53"/>
      <c r="AH30" s="11" t="s">
        <v>0</v>
      </c>
    </row>
    <row r="31" spans="1:34" s="11" customFormat="1" ht="19.5" customHeight="1" thickBot="1" x14ac:dyDescent="0.25">
      <c r="A31" s="68"/>
      <c r="B31" s="62"/>
      <c r="C31" s="69"/>
      <c r="D31" s="70"/>
      <c r="E31" s="119"/>
      <c r="F31" s="119"/>
      <c r="G31" s="70"/>
      <c r="H31" s="68"/>
      <c r="I31" s="62"/>
      <c r="J31" s="62"/>
      <c r="K31" s="59"/>
      <c r="L31" s="60"/>
      <c r="M31" s="296"/>
      <c r="N31" s="296"/>
      <c r="O31" s="71"/>
      <c r="P31" s="61"/>
      <c r="Q31" s="61"/>
      <c r="R31" s="110"/>
      <c r="S31" s="62"/>
      <c r="T31" s="61"/>
      <c r="U31" s="63"/>
      <c r="V31" s="61"/>
      <c r="W31" s="110"/>
      <c r="X31" s="61"/>
      <c r="Y31" s="71"/>
      <c r="Z31" s="62"/>
      <c r="AA31" s="60"/>
      <c r="AB31" s="62"/>
      <c r="AC31" s="61"/>
      <c r="AD31" s="61"/>
      <c r="AE31" s="61"/>
      <c r="AF31" s="62"/>
    </row>
    <row r="32" spans="1:34" ht="21.75" customHeight="1" x14ac:dyDescent="0.2">
      <c r="A32" s="227">
        <v>377</v>
      </c>
      <c r="B32" s="224">
        <v>23</v>
      </c>
      <c r="C32" s="189"/>
      <c r="D32" s="225" t="s">
        <v>36</v>
      </c>
      <c r="E32" s="226">
        <v>13</v>
      </c>
      <c r="F32" s="123">
        <v>13</v>
      </c>
      <c r="G32" s="192"/>
      <c r="H32" s="227">
        <v>377</v>
      </c>
      <c r="I32" s="224">
        <v>17</v>
      </c>
      <c r="J32" s="195"/>
      <c r="K32" s="228">
        <f>H32-A32</f>
        <v>0</v>
      </c>
      <c r="L32" s="229">
        <f>SUM(K32/A32*100)</f>
        <v>0</v>
      </c>
      <c r="M32" s="300">
        <f>SUM(A32+P32-S32-U32-X32)</f>
        <v>376</v>
      </c>
      <c r="N32" s="291">
        <f>SUM(H32-M32)</f>
        <v>1</v>
      </c>
      <c r="O32" s="196"/>
      <c r="P32" s="230">
        <v>9</v>
      </c>
      <c r="Q32" s="230">
        <v>0</v>
      </c>
      <c r="R32" s="231"/>
      <c r="S32" s="232">
        <v>6</v>
      </c>
      <c r="T32" s="261" t="s">
        <v>73</v>
      </c>
      <c r="U32" s="233">
        <v>4</v>
      </c>
      <c r="V32" s="261" t="s">
        <v>73</v>
      </c>
      <c r="W32" s="234"/>
      <c r="X32" s="235">
        <v>0</v>
      </c>
      <c r="Y32" s="196"/>
      <c r="Z32" s="236">
        <v>71</v>
      </c>
      <c r="AA32" s="224">
        <v>15</v>
      </c>
      <c r="AB32" s="195"/>
      <c r="AC32" s="237">
        <v>47</v>
      </c>
      <c r="AD32" s="230">
        <v>6</v>
      </c>
      <c r="AE32" s="238">
        <v>71</v>
      </c>
      <c r="AF32" s="41"/>
    </row>
    <row r="33" spans="1:32" ht="21.75" customHeight="1" x14ac:dyDescent="0.2">
      <c r="A33" s="40">
        <v>357</v>
      </c>
      <c r="B33" s="56">
        <v>12</v>
      </c>
      <c r="C33" s="21"/>
      <c r="D33" s="85" t="s">
        <v>37</v>
      </c>
      <c r="E33" s="123">
        <v>14</v>
      </c>
      <c r="F33" s="123">
        <v>14</v>
      </c>
      <c r="G33" s="22"/>
      <c r="H33" s="40">
        <v>341</v>
      </c>
      <c r="I33" s="56">
        <v>12</v>
      </c>
      <c r="J33" s="41"/>
      <c r="K33" s="72">
        <f>H33-A33</f>
        <v>-16</v>
      </c>
      <c r="L33" s="73">
        <f>SUM(K33/A33*100)</f>
        <v>-4.4817927170868348</v>
      </c>
      <c r="M33" s="301">
        <f>SUM(A33+P33-S33-U33-X33)</f>
        <v>341</v>
      </c>
      <c r="N33" s="293">
        <f>SUM(H33-M33)</f>
        <v>0</v>
      </c>
      <c r="O33" s="28"/>
      <c r="P33" s="7">
        <v>2</v>
      </c>
      <c r="Q33" s="7">
        <v>0</v>
      </c>
      <c r="R33" s="109"/>
      <c r="S33" s="38">
        <v>18</v>
      </c>
      <c r="T33" s="127" t="s">
        <v>73</v>
      </c>
      <c r="U33" s="39">
        <v>0</v>
      </c>
      <c r="V33" s="127" t="s">
        <v>73</v>
      </c>
      <c r="W33" s="114"/>
      <c r="X33" s="37">
        <v>0</v>
      </c>
      <c r="Y33" s="28"/>
      <c r="Z33" s="239">
        <v>74</v>
      </c>
      <c r="AA33" s="56">
        <v>17</v>
      </c>
      <c r="AB33" s="41"/>
      <c r="AC33" s="94">
        <v>76</v>
      </c>
      <c r="AD33" s="7">
        <v>18</v>
      </c>
      <c r="AE33" s="211">
        <v>76</v>
      </c>
      <c r="AF33" s="41"/>
    </row>
    <row r="34" spans="1:32" ht="21.75" customHeight="1" x14ac:dyDescent="0.2">
      <c r="A34" s="40">
        <v>77</v>
      </c>
      <c r="B34" s="56">
        <v>8</v>
      </c>
      <c r="C34" s="21"/>
      <c r="D34" s="85" t="s">
        <v>38</v>
      </c>
      <c r="E34" s="123">
        <v>4</v>
      </c>
      <c r="F34" s="123">
        <v>4</v>
      </c>
      <c r="G34" s="22"/>
      <c r="H34" s="40">
        <v>77</v>
      </c>
      <c r="I34" s="56">
        <v>8</v>
      </c>
      <c r="J34" s="41"/>
      <c r="K34" s="72">
        <f>H34-A34</f>
        <v>0</v>
      </c>
      <c r="L34" s="73">
        <f>SUM(K34/A34*100)</f>
        <v>0</v>
      </c>
      <c r="M34" s="301">
        <f>SUM(A34+P34-S34-U34-X34)</f>
        <v>77</v>
      </c>
      <c r="N34" s="293">
        <f>SUM(H34-M34)</f>
        <v>0</v>
      </c>
      <c r="O34" s="28"/>
      <c r="P34" s="7">
        <v>0</v>
      </c>
      <c r="Q34" s="127">
        <v>0</v>
      </c>
      <c r="R34" s="109"/>
      <c r="S34" s="38">
        <v>0</v>
      </c>
      <c r="T34" s="127" t="s">
        <v>73</v>
      </c>
      <c r="U34" s="39">
        <v>0</v>
      </c>
      <c r="V34" s="127" t="s">
        <v>73</v>
      </c>
      <c r="W34" s="114"/>
      <c r="X34" s="37">
        <v>0</v>
      </c>
      <c r="Y34" s="28"/>
      <c r="Z34" s="239">
        <v>73</v>
      </c>
      <c r="AA34" s="56">
        <v>19</v>
      </c>
      <c r="AB34" s="41"/>
      <c r="AC34" s="126">
        <v>54</v>
      </c>
      <c r="AD34" s="7">
        <v>17</v>
      </c>
      <c r="AE34" s="211">
        <v>80</v>
      </c>
      <c r="AF34" s="41"/>
    </row>
    <row r="35" spans="1:32" ht="21.75" customHeight="1" x14ac:dyDescent="0.2">
      <c r="A35" s="40">
        <v>12</v>
      </c>
      <c r="B35" s="56">
        <v>0</v>
      </c>
      <c r="C35" s="21"/>
      <c r="D35" s="85" t="s">
        <v>59</v>
      </c>
      <c r="E35" s="123">
        <v>1</v>
      </c>
      <c r="F35" s="123">
        <v>1</v>
      </c>
      <c r="G35" s="22"/>
      <c r="H35" s="40">
        <v>12</v>
      </c>
      <c r="I35" s="56">
        <v>0</v>
      </c>
      <c r="J35" s="41"/>
      <c r="K35" s="72">
        <f>H35-A35</f>
        <v>0</v>
      </c>
      <c r="L35" s="73">
        <f>SUM(K35/A35*100)</f>
        <v>0</v>
      </c>
      <c r="M35" s="301">
        <f>SUM(A35+P35-S35-U35-X35)</f>
        <v>12</v>
      </c>
      <c r="N35" s="293">
        <v>0</v>
      </c>
      <c r="O35" s="28"/>
      <c r="P35" s="7">
        <v>3</v>
      </c>
      <c r="Q35" s="127">
        <v>0</v>
      </c>
      <c r="R35" s="109"/>
      <c r="S35" s="38">
        <v>3</v>
      </c>
      <c r="T35" s="127" t="s">
        <v>73</v>
      </c>
      <c r="U35" s="39">
        <v>0</v>
      </c>
      <c r="V35" s="127" t="s">
        <v>73</v>
      </c>
      <c r="W35" s="114"/>
      <c r="X35" s="37">
        <v>0</v>
      </c>
      <c r="Y35" s="28"/>
      <c r="Z35" s="65">
        <v>76</v>
      </c>
      <c r="AA35" s="56">
        <v>7</v>
      </c>
      <c r="AB35" s="41"/>
      <c r="AC35" s="126">
        <v>0</v>
      </c>
      <c r="AD35" s="127">
        <v>0</v>
      </c>
      <c r="AE35" s="240">
        <v>0</v>
      </c>
      <c r="AF35" s="41"/>
    </row>
    <row r="36" spans="1:32" s="11" customFormat="1" ht="21.75" customHeight="1" thickBot="1" x14ac:dyDescent="0.25">
      <c r="A36" s="244">
        <f>SUM(A32:A35)</f>
        <v>823</v>
      </c>
      <c r="B36" s="241">
        <f>SUM(B32:B35)</f>
        <v>43</v>
      </c>
      <c r="C36" s="216"/>
      <c r="D36" s="242" t="s">
        <v>56</v>
      </c>
      <c r="E36" s="243">
        <f>SUM(E32:E35)</f>
        <v>32</v>
      </c>
      <c r="F36" s="243">
        <f>SUM(F32:F35)</f>
        <v>32</v>
      </c>
      <c r="G36" s="218"/>
      <c r="H36" s="244">
        <f>SUM(H32:H35)</f>
        <v>807</v>
      </c>
      <c r="I36" s="241">
        <f>SUM(I32:I35)</f>
        <v>37</v>
      </c>
      <c r="J36" s="219"/>
      <c r="K36" s="327">
        <f>SUM(K32:K35)</f>
        <v>-16</v>
      </c>
      <c r="L36" s="328">
        <f>SUM(K36/A36*100)</f>
        <v>-1.9441069258809234</v>
      </c>
      <c r="M36" s="302">
        <f>SUM(M32:M35)</f>
        <v>806</v>
      </c>
      <c r="N36" s="303">
        <f>SUM(H36-M36)</f>
        <v>1</v>
      </c>
      <c r="O36" s="220"/>
      <c r="P36" s="245">
        <f>SUM(P32:P35)</f>
        <v>14</v>
      </c>
      <c r="Q36" s="245">
        <f>SUM(Q32:Q35)</f>
        <v>0</v>
      </c>
      <c r="R36" s="246"/>
      <c r="S36" s="245">
        <f>SUM(S32:S35)</f>
        <v>27</v>
      </c>
      <c r="T36" s="245">
        <f>SUM(T32:T35)</f>
        <v>0</v>
      </c>
      <c r="U36" s="245">
        <f>SUM(U32:U35)</f>
        <v>4</v>
      </c>
      <c r="V36" s="245">
        <f>SUM(V32:V35)</f>
        <v>0</v>
      </c>
      <c r="W36" s="246"/>
      <c r="X36" s="241">
        <f>SUM(X32:X35)</f>
        <v>0</v>
      </c>
      <c r="Y36" s="220"/>
      <c r="Z36" s="247">
        <v>73</v>
      </c>
      <c r="AA36" s="248">
        <v>16</v>
      </c>
      <c r="AB36" s="219"/>
      <c r="AC36" s="247">
        <v>53</v>
      </c>
      <c r="AD36" s="249">
        <v>15</v>
      </c>
      <c r="AE36" s="250">
        <v>76</v>
      </c>
      <c r="AF36" s="53"/>
    </row>
    <row r="37" spans="1:32" s="11" customFormat="1" ht="20.25" customHeight="1" thickBot="1" x14ac:dyDescent="0.25">
      <c r="A37" s="68"/>
      <c r="B37" s="62"/>
      <c r="C37" s="69"/>
      <c r="D37" s="70"/>
      <c r="E37" s="119"/>
      <c r="F37" s="119"/>
      <c r="G37" s="70"/>
      <c r="H37" s="68"/>
      <c r="I37" s="62"/>
      <c r="J37" s="62"/>
      <c r="K37" s="59"/>
      <c r="L37" s="60"/>
      <c r="M37" s="296"/>
      <c r="N37" s="296"/>
      <c r="O37" s="71"/>
      <c r="P37" s="61"/>
      <c r="Q37" s="61"/>
      <c r="R37" s="110"/>
      <c r="S37" s="62"/>
      <c r="T37" s="61"/>
      <c r="U37" s="63"/>
      <c r="V37" s="61"/>
      <c r="W37" s="110"/>
      <c r="X37" s="61"/>
      <c r="Y37" s="71"/>
      <c r="Z37" s="62"/>
      <c r="AA37" s="60"/>
      <c r="AB37" s="62"/>
      <c r="AC37" s="61"/>
      <c r="AD37" s="61"/>
      <c r="AE37" s="61"/>
      <c r="AF37" s="62"/>
    </row>
    <row r="38" spans="1:32" ht="32.25" customHeight="1" x14ac:dyDescent="0.2">
      <c r="A38" s="193">
        <v>95</v>
      </c>
      <c r="B38" s="194">
        <v>1</v>
      </c>
      <c r="C38" s="189"/>
      <c r="D38" s="190" t="s">
        <v>69</v>
      </c>
      <c r="E38" s="284">
        <v>3</v>
      </c>
      <c r="F38" s="191">
        <v>3</v>
      </c>
      <c r="G38" s="192"/>
      <c r="H38" s="193">
        <v>74</v>
      </c>
      <c r="I38" s="194">
        <v>1</v>
      </c>
      <c r="J38" s="195"/>
      <c r="K38" s="257">
        <f>H38-A38</f>
        <v>-21</v>
      </c>
      <c r="L38" s="258">
        <f>SUM(K38/A38*100)</f>
        <v>-22.105263157894736</v>
      </c>
      <c r="M38" s="304">
        <f>SUM(A38+P38-S38-U38-X38)</f>
        <v>74</v>
      </c>
      <c r="N38" s="305">
        <f>SUM(H38-M38)</f>
        <v>0</v>
      </c>
      <c r="O38" s="196"/>
      <c r="P38" s="197">
        <v>0</v>
      </c>
      <c r="Q38" s="198">
        <v>0</v>
      </c>
      <c r="R38" s="199"/>
      <c r="S38" s="200">
        <v>21</v>
      </c>
      <c r="T38" s="206" t="s">
        <v>73</v>
      </c>
      <c r="U38" s="201">
        <v>0</v>
      </c>
      <c r="V38" s="206" t="s">
        <v>73</v>
      </c>
      <c r="W38" s="202"/>
      <c r="X38" s="203">
        <v>0</v>
      </c>
      <c r="Y38" s="196"/>
      <c r="Z38" s="204">
        <v>65</v>
      </c>
      <c r="AA38" s="194">
        <v>4</v>
      </c>
      <c r="AB38" s="195"/>
      <c r="AC38" s="205">
        <v>0</v>
      </c>
      <c r="AD38" s="206">
        <v>7</v>
      </c>
      <c r="AE38" s="207">
        <v>47</v>
      </c>
      <c r="AF38" s="41"/>
    </row>
    <row r="39" spans="1:32" s="11" customFormat="1" ht="4.5" customHeight="1" x14ac:dyDescent="0.2">
      <c r="A39" s="68"/>
      <c r="B39" s="62"/>
      <c r="C39" s="69"/>
      <c r="D39" s="70"/>
      <c r="E39" s="119" t="s">
        <v>0</v>
      </c>
      <c r="F39" s="119" t="s">
        <v>0</v>
      </c>
      <c r="G39" s="70"/>
      <c r="H39" s="68"/>
      <c r="I39" s="62"/>
      <c r="J39" s="62"/>
      <c r="K39" s="59"/>
      <c r="L39" s="60"/>
      <c r="M39" s="296"/>
      <c r="N39" s="296"/>
      <c r="O39" s="71"/>
      <c r="P39" s="61"/>
      <c r="Q39" s="61"/>
      <c r="R39" s="110"/>
      <c r="S39" s="62"/>
      <c r="T39" s="61"/>
      <c r="U39" s="63"/>
      <c r="V39" s="61"/>
      <c r="W39" s="110"/>
      <c r="X39" s="61"/>
      <c r="Y39" s="71"/>
      <c r="Z39" s="62"/>
      <c r="AA39" s="60"/>
      <c r="AB39" s="62"/>
      <c r="AC39" s="61"/>
      <c r="AD39" s="61"/>
      <c r="AE39" s="208"/>
      <c r="AF39" s="62"/>
    </row>
    <row r="40" spans="1:32" ht="32.25" customHeight="1" x14ac:dyDescent="0.2">
      <c r="A40" s="271">
        <v>26</v>
      </c>
      <c r="B40" s="272">
        <v>0</v>
      </c>
      <c r="C40" s="21"/>
      <c r="D40" s="80" t="s">
        <v>70</v>
      </c>
      <c r="E40" s="283">
        <v>1</v>
      </c>
      <c r="F40" s="124">
        <v>1</v>
      </c>
      <c r="G40" s="22"/>
      <c r="H40" s="47">
        <v>27</v>
      </c>
      <c r="I40" s="66">
        <v>0</v>
      </c>
      <c r="J40" s="41"/>
      <c r="K40" s="171">
        <f>H40-A40</f>
        <v>1</v>
      </c>
      <c r="L40" s="172">
        <f>SUM(K40/A40*100)</f>
        <v>3.8461538461538463</v>
      </c>
      <c r="M40" s="297">
        <f>SUM(A40+P40-S40-U40-X40)</f>
        <v>27</v>
      </c>
      <c r="N40" s="298">
        <f>SUM(H40-M40)</f>
        <v>0</v>
      </c>
      <c r="O40" s="28"/>
      <c r="P40" s="48">
        <v>2</v>
      </c>
      <c r="Q40" s="49">
        <v>0</v>
      </c>
      <c r="R40" s="111"/>
      <c r="S40" s="50">
        <v>1</v>
      </c>
      <c r="T40" s="128" t="s">
        <v>73</v>
      </c>
      <c r="U40" s="51">
        <v>0</v>
      </c>
      <c r="V40" s="128" t="s">
        <v>73</v>
      </c>
      <c r="W40" s="112"/>
      <c r="X40" s="52">
        <v>0</v>
      </c>
      <c r="Y40" s="28"/>
      <c r="Z40" s="83">
        <v>49</v>
      </c>
      <c r="AA40" s="66">
        <v>5</v>
      </c>
      <c r="AB40" s="41"/>
      <c r="AC40" s="95">
        <v>51</v>
      </c>
      <c r="AD40" s="128">
        <v>1</v>
      </c>
      <c r="AE40" s="209">
        <v>42</v>
      </c>
      <c r="AF40" s="41"/>
    </row>
    <row r="41" spans="1:32" s="11" customFormat="1" ht="4.5" customHeight="1" x14ac:dyDescent="0.2">
      <c r="A41" s="68"/>
      <c r="B41" s="62"/>
      <c r="C41" s="69"/>
      <c r="D41" s="70"/>
      <c r="E41" s="119"/>
      <c r="F41" s="119"/>
      <c r="G41" s="70"/>
      <c r="H41" s="68"/>
      <c r="I41" s="62"/>
      <c r="J41" s="62"/>
      <c r="K41" s="59"/>
      <c r="L41" s="60"/>
      <c r="M41" s="296"/>
      <c r="N41" s="296"/>
      <c r="O41" s="71"/>
      <c r="P41" s="61"/>
      <c r="Q41" s="61"/>
      <c r="R41" s="110"/>
      <c r="S41" s="62"/>
      <c r="T41" s="61"/>
      <c r="U41" s="63"/>
      <c r="V41" s="61"/>
      <c r="W41" s="110"/>
      <c r="X41" s="61"/>
      <c r="Y41" s="71"/>
      <c r="Z41" s="62"/>
      <c r="AA41" s="60"/>
      <c r="AB41" s="62"/>
      <c r="AC41" s="61"/>
      <c r="AD41" s="61"/>
      <c r="AE41" s="208"/>
      <c r="AF41" s="62"/>
    </row>
    <row r="42" spans="1:32" ht="21.75" customHeight="1" x14ac:dyDescent="0.2">
      <c r="A42" s="54">
        <v>302</v>
      </c>
      <c r="B42" s="55">
        <v>14</v>
      </c>
      <c r="C42" s="21"/>
      <c r="D42" s="84" t="s">
        <v>39</v>
      </c>
      <c r="E42" s="285">
        <v>10</v>
      </c>
      <c r="F42" s="122">
        <v>10</v>
      </c>
      <c r="G42" s="22"/>
      <c r="H42" s="54">
        <v>307</v>
      </c>
      <c r="I42" s="55">
        <v>14</v>
      </c>
      <c r="J42" s="41"/>
      <c r="K42" s="368">
        <f>H42-A42</f>
        <v>5</v>
      </c>
      <c r="L42" s="369">
        <f>SUM(K42/A42*100)</f>
        <v>1.6556291390728477</v>
      </c>
      <c r="M42" s="306">
        <f>SUM(A42+P42-S42-U42-X42)</f>
        <v>309</v>
      </c>
      <c r="N42" s="307">
        <f>SUM(H42-M42)</f>
        <v>-2</v>
      </c>
      <c r="O42" s="28"/>
      <c r="P42" s="74">
        <v>8</v>
      </c>
      <c r="Q42" s="75">
        <v>0</v>
      </c>
      <c r="R42" s="108"/>
      <c r="S42" s="78">
        <v>1</v>
      </c>
      <c r="T42" s="129" t="s">
        <v>73</v>
      </c>
      <c r="U42" s="79">
        <v>0</v>
      </c>
      <c r="V42" s="129" t="s">
        <v>73</v>
      </c>
      <c r="W42" s="113"/>
      <c r="X42" s="76">
        <v>0</v>
      </c>
      <c r="Y42" s="28"/>
      <c r="Z42" s="64">
        <v>66</v>
      </c>
      <c r="AA42" s="55">
        <v>7</v>
      </c>
      <c r="AB42" s="41"/>
      <c r="AC42" s="93">
        <v>49</v>
      </c>
      <c r="AD42" s="129">
        <v>1</v>
      </c>
      <c r="AE42" s="210">
        <v>42</v>
      </c>
      <c r="AF42" s="41"/>
    </row>
    <row r="43" spans="1:32" ht="21.75" customHeight="1" x14ac:dyDescent="0.2">
      <c r="A43" s="40">
        <v>113</v>
      </c>
      <c r="B43" s="56">
        <v>4</v>
      </c>
      <c r="C43" s="21"/>
      <c r="D43" s="85" t="s">
        <v>40</v>
      </c>
      <c r="E43" s="281">
        <v>5</v>
      </c>
      <c r="F43" s="123">
        <v>5</v>
      </c>
      <c r="G43" s="22"/>
      <c r="H43" s="40">
        <v>107</v>
      </c>
      <c r="I43" s="56">
        <v>4</v>
      </c>
      <c r="J43" s="41"/>
      <c r="K43" s="181">
        <f>H43-A43</f>
        <v>-6</v>
      </c>
      <c r="L43" s="182">
        <f>SUM(K43/A43*100)</f>
        <v>-5.3097345132743365</v>
      </c>
      <c r="M43" s="301">
        <f>SUM(A43+P43-S43-U43-X43)</f>
        <v>107</v>
      </c>
      <c r="N43" s="293">
        <f>SUM(H43-M43)</f>
        <v>0</v>
      </c>
      <c r="O43" s="28"/>
      <c r="P43" s="36">
        <v>1</v>
      </c>
      <c r="Q43" s="7">
        <v>0</v>
      </c>
      <c r="R43" s="109"/>
      <c r="S43" s="38">
        <v>1</v>
      </c>
      <c r="T43" s="127" t="s">
        <v>73</v>
      </c>
      <c r="U43" s="39">
        <v>0</v>
      </c>
      <c r="V43" s="127" t="s">
        <v>73</v>
      </c>
      <c r="W43" s="114"/>
      <c r="X43" s="37">
        <v>6</v>
      </c>
      <c r="Y43" s="28"/>
      <c r="Z43" s="65">
        <v>62</v>
      </c>
      <c r="AA43" s="56">
        <v>5</v>
      </c>
      <c r="AB43" s="41"/>
      <c r="AC43" s="126">
        <v>59</v>
      </c>
      <c r="AD43" s="7">
        <v>4</v>
      </c>
      <c r="AE43" s="211">
        <v>54</v>
      </c>
      <c r="AF43" s="41"/>
    </row>
    <row r="44" spans="1:32" s="154" customFormat="1" ht="21.75" customHeight="1" x14ac:dyDescent="0.2">
      <c r="A44" s="57">
        <f>SUM(A42:A43)</f>
        <v>415</v>
      </c>
      <c r="B44" s="58">
        <f>SUM(B42:B43)</f>
        <v>18</v>
      </c>
      <c r="C44" s="140"/>
      <c r="D44" s="141" t="s">
        <v>41</v>
      </c>
      <c r="E44" s="77">
        <f>SUM(E42:E43)</f>
        <v>15</v>
      </c>
      <c r="F44" s="77">
        <f>SUM(F42:F43)</f>
        <v>15</v>
      </c>
      <c r="G44" s="143"/>
      <c r="H44" s="138">
        <f>SUM(H42:H43)</f>
        <v>414</v>
      </c>
      <c r="I44" s="139">
        <f>SUM(I42:I43)</f>
        <v>18</v>
      </c>
      <c r="J44" s="144"/>
      <c r="K44" s="370">
        <f>SUM(K42:K43)</f>
        <v>-1</v>
      </c>
      <c r="L44" s="371">
        <f>SUM(L42:L43)</f>
        <v>-3.6541053742014888</v>
      </c>
      <c r="M44" s="308">
        <f>SUM(A44+P44-S44-U44-X44)</f>
        <v>416</v>
      </c>
      <c r="N44" s="295">
        <f>SUM(H44-M44)</f>
        <v>-2</v>
      </c>
      <c r="O44" s="145"/>
      <c r="P44" s="146">
        <f>SUM(P42:P43)</f>
        <v>9</v>
      </c>
      <c r="Q44" s="147">
        <f>SUM(Q42:Q43)</f>
        <v>0</v>
      </c>
      <c r="R44" s="148"/>
      <c r="S44" s="149">
        <f>SUM(S42:S43)</f>
        <v>2</v>
      </c>
      <c r="T44" s="147">
        <f>SUM(T42:T43)</f>
        <v>0</v>
      </c>
      <c r="U44" s="150">
        <f>SUM(U42:U43)</f>
        <v>0</v>
      </c>
      <c r="V44" s="147">
        <f>SUM(V42:V43)</f>
        <v>0</v>
      </c>
      <c r="W44" s="151"/>
      <c r="X44" s="142">
        <f>SUM(X42:X43)</f>
        <v>6</v>
      </c>
      <c r="Y44" s="145"/>
      <c r="Z44" s="152">
        <v>64</v>
      </c>
      <c r="AA44" s="139"/>
      <c r="AB44" s="144"/>
      <c r="AC44" s="146"/>
      <c r="AD44" s="153"/>
      <c r="AE44" s="212"/>
      <c r="AF44" s="144"/>
    </row>
    <row r="45" spans="1:32" s="11" customFormat="1" ht="4.5" customHeight="1" x14ac:dyDescent="0.2">
      <c r="A45" s="68"/>
      <c r="B45" s="62"/>
      <c r="C45" s="69"/>
      <c r="D45" s="70"/>
      <c r="E45" s="119" t="s">
        <v>0</v>
      </c>
      <c r="F45" s="119" t="s">
        <v>0</v>
      </c>
      <c r="G45" s="70"/>
      <c r="H45" s="68"/>
      <c r="I45" s="62"/>
      <c r="J45" s="62"/>
      <c r="K45" s="59"/>
      <c r="L45" s="60"/>
      <c r="M45" s="296"/>
      <c r="N45" s="296"/>
      <c r="O45" s="71"/>
      <c r="P45" s="61"/>
      <c r="Q45" s="61"/>
      <c r="R45" s="110"/>
      <c r="S45" s="62"/>
      <c r="T45" s="61"/>
      <c r="U45" s="63"/>
      <c r="V45" s="61"/>
      <c r="W45" s="110"/>
      <c r="X45" s="61"/>
      <c r="Y45" s="71"/>
      <c r="Z45" s="62"/>
      <c r="AA45" s="60"/>
      <c r="AB45" s="62"/>
      <c r="AC45" s="61"/>
      <c r="AD45" s="61"/>
      <c r="AE45" s="208"/>
      <c r="AF45" s="62"/>
    </row>
    <row r="46" spans="1:32" s="169" customFormat="1" ht="27.75" customHeight="1" x14ac:dyDescent="0.2">
      <c r="A46" s="155">
        <v>158</v>
      </c>
      <c r="B46" s="156">
        <v>34</v>
      </c>
      <c r="C46" s="157"/>
      <c r="D46" s="170" t="s">
        <v>65</v>
      </c>
      <c r="E46" s="283">
        <v>6</v>
      </c>
      <c r="F46" s="124">
        <v>6</v>
      </c>
      <c r="G46" s="22"/>
      <c r="H46" s="155">
        <v>158</v>
      </c>
      <c r="I46" s="156">
        <v>34</v>
      </c>
      <c r="J46" s="158"/>
      <c r="K46" s="81">
        <f>H46-A46</f>
        <v>0</v>
      </c>
      <c r="L46" s="82">
        <f>SUM(K46/A46*100)</f>
        <v>0</v>
      </c>
      <c r="M46" s="297">
        <f>SUM(A46+P46-S46-U46-X46)</f>
        <v>159</v>
      </c>
      <c r="N46" s="298">
        <f>SUM(H46-M46)</f>
        <v>-1</v>
      </c>
      <c r="O46" s="159"/>
      <c r="P46" s="160">
        <v>4</v>
      </c>
      <c r="Q46" s="161">
        <v>0</v>
      </c>
      <c r="R46" s="162"/>
      <c r="S46" s="163">
        <v>1</v>
      </c>
      <c r="T46" s="168" t="s">
        <v>73</v>
      </c>
      <c r="U46" s="164">
        <v>1</v>
      </c>
      <c r="V46" s="168" t="s">
        <v>73</v>
      </c>
      <c r="W46" s="165"/>
      <c r="X46" s="124">
        <v>1</v>
      </c>
      <c r="Y46" s="159"/>
      <c r="Z46" s="166">
        <v>66</v>
      </c>
      <c r="AA46" s="156">
        <v>14</v>
      </c>
      <c r="AB46" s="158"/>
      <c r="AC46" s="167">
        <v>65</v>
      </c>
      <c r="AD46" s="161">
        <v>3</v>
      </c>
      <c r="AE46" s="214">
        <v>33</v>
      </c>
      <c r="AF46" s="158"/>
    </row>
    <row r="47" spans="1:32" s="11" customFormat="1" ht="4.5" customHeight="1" x14ac:dyDescent="0.2">
      <c r="A47" s="68" t="s">
        <v>0</v>
      </c>
      <c r="B47" s="62"/>
      <c r="C47" s="69"/>
      <c r="D47" s="70"/>
      <c r="E47" s="119"/>
      <c r="F47" s="119"/>
      <c r="G47" s="70"/>
      <c r="H47" s="68" t="s">
        <v>0</v>
      </c>
      <c r="I47" s="62"/>
      <c r="J47" s="62"/>
      <c r="K47" s="59"/>
      <c r="L47" s="60"/>
      <c r="M47" s="296"/>
      <c r="N47" s="296"/>
      <c r="O47" s="71"/>
      <c r="P47" s="61"/>
      <c r="Q47" s="61"/>
      <c r="R47" s="110"/>
      <c r="S47" s="62"/>
      <c r="T47" s="61"/>
      <c r="U47" s="63"/>
      <c r="V47" s="61"/>
      <c r="W47" s="110"/>
      <c r="X47" s="61"/>
      <c r="Y47" s="71"/>
      <c r="Z47" s="62"/>
      <c r="AA47" s="60"/>
      <c r="AB47" s="62"/>
      <c r="AC47" s="61"/>
      <c r="AD47" s="61"/>
      <c r="AE47" s="208"/>
      <c r="AF47" s="62"/>
    </row>
    <row r="48" spans="1:32" s="169" customFormat="1" ht="27.75" customHeight="1" x14ac:dyDescent="0.2">
      <c r="A48" s="155">
        <v>114</v>
      </c>
      <c r="B48" s="156">
        <v>1</v>
      </c>
      <c r="C48" s="157"/>
      <c r="D48" s="80" t="s">
        <v>63</v>
      </c>
      <c r="E48" s="283">
        <v>4</v>
      </c>
      <c r="F48" s="124">
        <v>4</v>
      </c>
      <c r="G48" s="22"/>
      <c r="H48" s="155">
        <v>109</v>
      </c>
      <c r="I48" s="156">
        <v>1</v>
      </c>
      <c r="J48" s="158"/>
      <c r="K48" s="81">
        <f>H48-A48</f>
        <v>-5</v>
      </c>
      <c r="L48" s="82">
        <f>SUM(K48/A48*100)</f>
        <v>-4.3859649122807012</v>
      </c>
      <c r="M48" s="297">
        <f>SUM(A48+P48-S48-U48-X48)</f>
        <v>109</v>
      </c>
      <c r="N48" s="298">
        <f>SUM(H48-M48)</f>
        <v>0</v>
      </c>
      <c r="O48" s="159"/>
      <c r="P48" s="160">
        <v>0</v>
      </c>
      <c r="Q48" s="161">
        <v>0</v>
      </c>
      <c r="R48" s="162"/>
      <c r="S48" s="163">
        <v>3</v>
      </c>
      <c r="T48" s="168" t="s">
        <v>73</v>
      </c>
      <c r="U48" s="164">
        <v>2</v>
      </c>
      <c r="V48" s="168" t="s">
        <v>73</v>
      </c>
      <c r="W48" s="165"/>
      <c r="X48" s="124">
        <v>0</v>
      </c>
      <c r="Y48" s="159"/>
      <c r="Z48" s="166">
        <v>65</v>
      </c>
      <c r="AA48" s="156">
        <v>16</v>
      </c>
      <c r="AB48" s="158"/>
      <c r="AC48" s="167">
        <v>0</v>
      </c>
      <c r="AD48" s="168">
        <v>10</v>
      </c>
      <c r="AE48" s="213">
        <v>48</v>
      </c>
      <c r="AF48" s="158"/>
    </row>
    <row r="49" spans="1:32" s="11" customFormat="1" ht="4.5" customHeight="1" x14ac:dyDescent="0.2">
      <c r="A49" s="68"/>
      <c r="B49" s="62"/>
      <c r="C49" s="69"/>
      <c r="D49" s="70"/>
      <c r="E49" s="119"/>
      <c r="F49" s="119"/>
      <c r="G49" s="70"/>
      <c r="H49" s="68"/>
      <c r="I49" s="62"/>
      <c r="J49" s="62"/>
      <c r="K49" s="59"/>
      <c r="L49" s="60"/>
      <c r="M49" s="296"/>
      <c r="N49" s="296"/>
      <c r="O49" s="71"/>
      <c r="P49" s="61"/>
      <c r="Q49" s="61"/>
      <c r="R49" s="110"/>
      <c r="S49" s="62"/>
      <c r="T49" s="61"/>
      <c r="U49" s="63"/>
      <c r="V49" s="61"/>
      <c r="W49" s="110"/>
      <c r="X49" s="61"/>
      <c r="Y49" s="71"/>
      <c r="Z49" s="62"/>
      <c r="AA49" s="60"/>
      <c r="AB49" s="62"/>
      <c r="AC49" s="61"/>
      <c r="AD49" s="61"/>
      <c r="AE49" s="208"/>
      <c r="AF49" s="62"/>
    </row>
    <row r="50" spans="1:32" s="11" customFormat="1" ht="21.75" customHeight="1" thickBot="1" x14ac:dyDescent="0.25">
      <c r="A50" s="215">
        <f>SUM(A38,A40,A44,A46,A48)</f>
        <v>808</v>
      </c>
      <c r="B50" s="215">
        <f>SUM(B38,B40,B44,B46,B48)</f>
        <v>54</v>
      </c>
      <c r="C50" s="216"/>
      <c r="D50" s="217" t="s">
        <v>71</v>
      </c>
      <c r="E50" s="215">
        <f>SUM(E38,E40,E44,E46,E48)</f>
        <v>29</v>
      </c>
      <c r="F50" s="215">
        <f>SUM(F38,F40,F44,F46,F48)</f>
        <v>29</v>
      </c>
      <c r="G50" s="218"/>
      <c r="H50" s="215">
        <f>SUM(H38,H40,H44,H46,H48)</f>
        <v>782</v>
      </c>
      <c r="I50" s="215">
        <f>SUM(I38,I40,I44,I46,I48)</f>
        <v>54</v>
      </c>
      <c r="J50" s="219"/>
      <c r="K50" s="372">
        <f>SUM(K38,K40,K42,K43,K46,K48)</f>
        <v>-26</v>
      </c>
      <c r="L50" s="372">
        <f>SUM(L38,L40,L44,L46,L48)</f>
        <v>-26.29917959822308</v>
      </c>
      <c r="M50" s="309">
        <f>SUM(M38,M40,M44,M46,M48)</f>
        <v>785</v>
      </c>
      <c r="N50" s="309">
        <f>SUM(N38,N40,N44,N46,N48)</f>
        <v>-3</v>
      </c>
      <c r="O50" s="220"/>
      <c r="P50" s="223">
        <f>SUM(P38,P40,P44,P46,P48)</f>
        <v>15</v>
      </c>
      <c r="Q50" s="223">
        <f>SUM(Q38,Q40,Q44,Q46,Q48)</f>
        <v>0</v>
      </c>
      <c r="R50" s="221"/>
      <c r="S50" s="223">
        <f>SUM(S38,S40,S44,S46,S48)</f>
        <v>28</v>
      </c>
      <c r="T50" s="223">
        <f t="shared" ref="T50:V50" si="4">SUM(T38,T40,T44,T46,T48)</f>
        <v>0</v>
      </c>
      <c r="U50" s="223">
        <f t="shared" si="4"/>
        <v>3</v>
      </c>
      <c r="V50" s="223">
        <f t="shared" si="4"/>
        <v>0</v>
      </c>
      <c r="W50" s="222"/>
      <c r="X50" s="215">
        <f>SUM(X38,X40,X44,X46,X48)</f>
        <v>7</v>
      </c>
      <c r="Y50" s="220"/>
      <c r="Z50" s="223">
        <v>65</v>
      </c>
      <c r="AA50" s="254">
        <v>9</v>
      </c>
      <c r="AB50" s="219"/>
      <c r="AC50" s="223">
        <v>54</v>
      </c>
      <c r="AD50" s="256">
        <v>6</v>
      </c>
      <c r="AE50" s="255">
        <v>46</v>
      </c>
      <c r="AF50" s="53"/>
    </row>
    <row r="51" spans="1:32" s="11" customFormat="1" ht="26.25" customHeight="1" thickBot="1" x14ac:dyDescent="0.25">
      <c r="A51" s="68"/>
      <c r="B51" s="62"/>
      <c r="C51" s="69"/>
      <c r="D51" s="70"/>
      <c r="E51" s="119"/>
      <c r="F51" s="119"/>
      <c r="G51" s="70"/>
      <c r="H51" s="68"/>
      <c r="I51" s="62"/>
      <c r="J51" s="62"/>
      <c r="K51" s="59"/>
      <c r="L51" s="60"/>
      <c r="M51" s="296"/>
      <c r="N51" s="296"/>
      <c r="O51" s="71"/>
      <c r="P51" s="61"/>
      <c r="Q51" s="61"/>
      <c r="R51" s="110"/>
      <c r="S51" s="62"/>
      <c r="T51" s="61"/>
      <c r="U51" s="63"/>
      <c r="V51" s="61"/>
      <c r="W51" s="110"/>
      <c r="X51" s="61"/>
      <c r="Y51" s="71"/>
      <c r="Z51" s="62"/>
      <c r="AA51" s="60"/>
      <c r="AB51" s="62"/>
      <c r="AC51" s="61"/>
      <c r="AD51" s="61"/>
      <c r="AE51" s="61"/>
      <c r="AF51" s="62"/>
    </row>
    <row r="52" spans="1:32" s="98" customFormat="1" ht="22.5" customHeight="1" thickBot="1" x14ac:dyDescent="0.25">
      <c r="A52" s="278">
        <f>SUM(A50,A36,A30)</f>
        <v>7620</v>
      </c>
      <c r="B52" s="279">
        <f>SUM(B50,B36,B30)</f>
        <v>668</v>
      </c>
      <c r="C52" s="100"/>
      <c r="D52" s="102" t="s">
        <v>83</v>
      </c>
      <c r="E52" s="286">
        <f>SUM(E50,E36,E30)</f>
        <v>317</v>
      </c>
      <c r="F52" s="131">
        <f>SUM(F50,F36,F30)</f>
        <v>316</v>
      </c>
      <c r="G52" s="101"/>
      <c r="H52" s="130">
        <f>SUM(H50,H36,H30)</f>
        <v>7426</v>
      </c>
      <c r="I52" s="137">
        <f>SUM(I50,I36,I30)</f>
        <v>661</v>
      </c>
      <c r="J52" s="99"/>
      <c r="K52" s="179">
        <f>SUM(K50,K36,K30)</f>
        <v>-194</v>
      </c>
      <c r="L52" s="180">
        <f>SUM(K52/A52*100)</f>
        <v>-2.5459317585301835</v>
      </c>
      <c r="M52" s="310">
        <f>SUM(M50,M36,M30)</f>
        <v>7434</v>
      </c>
      <c r="N52" s="298">
        <f>SUM(N50,N36,N30)</f>
        <v>-8</v>
      </c>
      <c r="O52" s="97"/>
      <c r="P52" s="130">
        <f>SUM(P50,P36,P30)</f>
        <v>73</v>
      </c>
      <c r="Q52" s="132">
        <f>SUM(Q50,Q36,Q30)</f>
        <v>21</v>
      </c>
      <c r="R52" s="252"/>
      <c r="S52" s="132">
        <f>SUM(S50,S36,S30)</f>
        <v>170</v>
      </c>
      <c r="T52" s="132">
        <f>SUM(T50,T36,T30)</f>
        <v>0</v>
      </c>
      <c r="U52" s="132">
        <f>SUM(U50,U36,U30)</f>
        <v>64</v>
      </c>
      <c r="V52" s="132">
        <f>SUM(V50,V36,V30)</f>
        <v>0</v>
      </c>
      <c r="W52" s="252"/>
      <c r="X52" s="131">
        <f>SUM(X50,X36,X30)</f>
        <v>25</v>
      </c>
      <c r="Y52" s="97"/>
      <c r="Z52" s="135">
        <v>72</v>
      </c>
      <c r="AA52" s="137">
        <v>20</v>
      </c>
      <c r="AB52" s="253"/>
      <c r="AC52" s="135">
        <v>56</v>
      </c>
      <c r="AD52" s="136">
        <v>15</v>
      </c>
      <c r="AE52" s="137">
        <v>65</v>
      </c>
      <c r="AF52" s="96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177"/>
      <c r="N53" s="177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125" t="s">
        <v>0</v>
      </c>
      <c r="AD53" s="125"/>
      <c r="AE53" s="125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382" t="s">
        <v>31</v>
      </c>
      <c r="L54" s="382"/>
      <c r="M54" s="177"/>
      <c r="N54" s="177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46"/>
      <c r="AA54" s="9"/>
      <c r="AB54" s="12"/>
      <c r="AC54" s="178" t="s">
        <v>0</v>
      </c>
      <c r="AD54" s="103"/>
      <c r="AE54" s="103"/>
      <c r="AF54" s="12"/>
    </row>
    <row r="55" spans="1:32" x14ac:dyDescent="0.2">
      <c r="AA55" s="2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FBCF3-2607-4D71-BF53-086CFB4AE528}">
  <dimension ref="A1:AH55"/>
  <sheetViews>
    <sheetView workbookViewId="0">
      <pane xSplit="4" ySplit="4" topLeftCell="E13" activePane="bottomRight" state="frozen"/>
      <selection pane="topRight" activeCell="E1" sqref="E1"/>
      <selection pane="bottomLeft" activeCell="A5" sqref="A5"/>
      <selection pane="bottomRight" activeCell="D3" sqref="D3:D4"/>
    </sheetView>
  </sheetViews>
  <sheetFormatPr defaultColWidth="9.33203125"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6" width="9.5" style="1" bestFit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175" customWidth="1"/>
    <col min="14" max="14" width="15.83203125" style="175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92"/>
    </row>
    <row r="2" spans="1:34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5"/>
      <c r="L2" s="35"/>
      <c r="M2" s="176"/>
      <c r="N2" s="176"/>
      <c r="O2" s="34"/>
      <c r="P2" s="35"/>
      <c r="Q2" s="35"/>
      <c r="R2" s="35"/>
      <c r="S2" s="35"/>
      <c r="T2" s="35"/>
      <c r="U2" s="35"/>
      <c r="V2" s="35"/>
      <c r="W2" s="35"/>
      <c r="X2" s="35"/>
      <c r="Y2" s="383"/>
      <c r="Z2" s="383"/>
      <c r="AA2" s="383"/>
      <c r="AB2" s="383"/>
      <c r="AC2" s="383"/>
      <c r="AD2" s="383"/>
      <c r="AE2" s="383"/>
      <c r="AF2" s="383"/>
    </row>
    <row r="3" spans="1:34" s="6" customFormat="1" ht="37.5" customHeight="1" x14ac:dyDescent="0.2">
      <c r="A3" s="323" t="s">
        <v>75</v>
      </c>
      <c r="B3" s="263"/>
      <c r="C3" s="30"/>
      <c r="D3" s="384" t="s">
        <v>58</v>
      </c>
      <c r="E3" s="386" t="s">
        <v>74</v>
      </c>
      <c r="F3" s="387"/>
      <c r="G3" s="31"/>
      <c r="H3" s="400" t="s">
        <v>79</v>
      </c>
      <c r="I3" s="401"/>
      <c r="J3" s="30"/>
      <c r="K3" s="390" t="s">
        <v>34</v>
      </c>
      <c r="L3" s="391"/>
      <c r="M3" s="287" t="s">
        <v>66</v>
      </c>
      <c r="N3" s="392" t="s">
        <v>67</v>
      </c>
      <c r="O3" s="32"/>
      <c r="P3" s="394" t="s">
        <v>64</v>
      </c>
      <c r="Q3" s="395"/>
      <c r="R3" s="395"/>
      <c r="S3" s="395"/>
      <c r="T3" s="395"/>
      <c r="U3" s="395"/>
      <c r="V3" s="395"/>
      <c r="W3" s="395"/>
      <c r="X3" s="396"/>
      <c r="Y3" s="32"/>
      <c r="Z3" s="397" t="s">
        <v>57</v>
      </c>
      <c r="AA3" s="398"/>
      <c r="AB3" s="399"/>
      <c r="AC3" s="399"/>
      <c r="AD3" s="399"/>
      <c r="AE3" s="399"/>
      <c r="AF3" s="30"/>
    </row>
    <row r="4" spans="1:34" s="6" customFormat="1" ht="38.25" x14ac:dyDescent="0.2">
      <c r="A4" s="264" t="s">
        <v>19</v>
      </c>
      <c r="B4" s="265" t="s">
        <v>42</v>
      </c>
      <c r="C4" s="16"/>
      <c r="D4" s="385"/>
      <c r="E4" s="322" t="s">
        <v>76</v>
      </c>
      <c r="F4" s="322" t="s">
        <v>78</v>
      </c>
      <c r="G4" s="15"/>
      <c r="H4" s="33" t="s">
        <v>20</v>
      </c>
      <c r="I4" s="90" t="s">
        <v>42</v>
      </c>
      <c r="J4" s="17"/>
      <c r="K4" s="120" t="s">
        <v>35</v>
      </c>
      <c r="L4" s="121" t="s">
        <v>18</v>
      </c>
      <c r="M4" s="288" t="s">
        <v>68</v>
      </c>
      <c r="N4" s="393"/>
      <c r="O4" s="28"/>
      <c r="P4" s="42" t="s">
        <v>21</v>
      </c>
      <c r="Q4" s="43" t="s">
        <v>22</v>
      </c>
      <c r="R4" s="115" t="s">
        <v>23</v>
      </c>
      <c r="S4" s="44" t="s">
        <v>24</v>
      </c>
      <c r="T4" s="43" t="s">
        <v>25</v>
      </c>
      <c r="U4" s="44" t="s">
        <v>26</v>
      </c>
      <c r="V4" s="43" t="s">
        <v>27</v>
      </c>
      <c r="W4" s="116" t="s">
        <v>28</v>
      </c>
      <c r="X4" s="45" t="s">
        <v>29</v>
      </c>
      <c r="Y4" s="28"/>
      <c r="Z4" s="5" t="s">
        <v>52</v>
      </c>
      <c r="AA4" s="5" t="s">
        <v>44</v>
      </c>
      <c r="AB4" s="17"/>
      <c r="AC4" s="5" t="s">
        <v>53</v>
      </c>
      <c r="AD4" s="5" t="s">
        <v>43</v>
      </c>
      <c r="AE4" s="5" t="s">
        <v>54</v>
      </c>
      <c r="AF4" s="17"/>
    </row>
    <row r="5" spans="1:34" s="6" customFormat="1" ht="13.5" thickBot="1" x14ac:dyDescent="0.25">
      <c r="A5" s="266"/>
      <c r="B5" s="267"/>
      <c r="C5" s="16"/>
      <c r="D5" s="15"/>
      <c r="E5" s="16"/>
      <c r="F5" s="15"/>
      <c r="G5" s="15"/>
      <c r="H5" s="17"/>
      <c r="I5" s="17"/>
      <c r="J5" s="17"/>
      <c r="K5" s="18"/>
      <c r="L5" s="19"/>
      <c r="M5" s="289"/>
      <c r="N5" s="289"/>
      <c r="O5" s="316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325">
        <v>180</v>
      </c>
      <c r="B6" s="268">
        <v>31</v>
      </c>
      <c r="C6" s="189"/>
      <c r="D6" s="225" t="s">
        <v>1</v>
      </c>
      <c r="E6" s="280">
        <v>8</v>
      </c>
      <c r="F6" s="226">
        <v>9</v>
      </c>
      <c r="G6" s="192"/>
      <c r="H6" s="227">
        <v>159</v>
      </c>
      <c r="I6" s="224">
        <v>28</v>
      </c>
      <c r="J6" s="195"/>
      <c r="K6" s="228">
        <f t="shared" ref="K6:K24" si="0">H6-A6</f>
        <v>-21</v>
      </c>
      <c r="L6" s="229">
        <f t="shared" ref="L6:L24" si="1">SUM(K6/A6*100)</f>
        <v>-11.666666666666666</v>
      </c>
      <c r="M6" s="290">
        <f t="shared" ref="M6:M24" si="2">SUM(A6+P6-S6-U6-X6)</f>
        <v>161</v>
      </c>
      <c r="N6" s="291">
        <f t="shared" ref="N6:N24" si="3">SUM(H6-M6)</f>
        <v>-2</v>
      </c>
      <c r="O6" s="196"/>
      <c r="P6" s="230">
        <v>0</v>
      </c>
      <c r="Q6" s="230">
        <v>1</v>
      </c>
      <c r="R6" s="231"/>
      <c r="S6" s="329">
        <v>7</v>
      </c>
      <c r="T6" s="330" t="s">
        <v>73</v>
      </c>
      <c r="U6" s="331">
        <v>11</v>
      </c>
      <c r="V6" s="330" t="s">
        <v>73</v>
      </c>
      <c r="W6" s="332"/>
      <c r="X6" s="226">
        <v>1</v>
      </c>
      <c r="Y6" s="333"/>
      <c r="Z6" s="334">
        <v>75</v>
      </c>
      <c r="AA6" s="335">
        <v>24</v>
      </c>
      <c r="AB6" s="336"/>
      <c r="AC6" s="337">
        <v>0</v>
      </c>
      <c r="AD6" s="338">
        <v>15</v>
      </c>
      <c r="AE6" s="339">
        <v>70</v>
      </c>
      <c r="AF6" s="41"/>
      <c r="AH6" s="2" t="s">
        <v>0</v>
      </c>
    </row>
    <row r="7" spans="1:34" ht="21.75" customHeight="1" x14ac:dyDescent="0.2">
      <c r="A7" s="273">
        <v>389</v>
      </c>
      <c r="B7" s="269">
        <v>43</v>
      </c>
      <c r="C7" s="21"/>
      <c r="D7" s="85" t="s">
        <v>2</v>
      </c>
      <c r="E7" s="281">
        <v>16</v>
      </c>
      <c r="F7" s="123">
        <v>16</v>
      </c>
      <c r="G7" s="22"/>
      <c r="H7" s="40">
        <v>381</v>
      </c>
      <c r="I7" s="56">
        <v>43</v>
      </c>
      <c r="J7" s="41"/>
      <c r="K7" s="72">
        <f t="shared" si="0"/>
        <v>-8</v>
      </c>
      <c r="L7" s="73">
        <f t="shared" si="1"/>
        <v>-2.0565552699228791</v>
      </c>
      <c r="M7" s="292">
        <f t="shared" si="2"/>
        <v>373</v>
      </c>
      <c r="N7" s="293">
        <f t="shared" si="3"/>
        <v>8</v>
      </c>
      <c r="O7" s="28"/>
      <c r="P7" s="7">
        <v>7</v>
      </c>
      <c r="Q7" s="7">
        <v>5</v>
      </c>
      <c r="R7" s="109"/>
      <c r="S7" s="340">
        <v>14</v>
      </c>
      <c r="T7" s="341" t="s">
        <v>73</v>
      </c>
      <c r="U7" s="342">
        <v>6</v>
      </c>
      <c r="V7" s="341" t="s">
        <v>73</v>
      </c>
      <c r="W7" s="343"/>
      <c r="X7" s="123">
        <v>3</v>
      </c>
      <c r="Y7" s="159"/>
      <c r="Z7" s="344">
        <v>71</v>
      </c>
      <c r="AA7" s="345">
        <v>21</v>
      </c>
      <c r="AB7" s="158"/>
      <c r="AC7" s="346">
        <v>55</v>
      </c>
      <c r="AD7" s="347">
        <v>12</v>
      </c>
      <c r="AE7" s="348">
        <v>63</v>
      </c>
      <c r="AF7" s="41"/>
    </row>
    <row r="8" spans="1:34" ht="21.75" customHeight="1" x14ac:dyDescent="0.2">
      <c r="A8" s="273">
        <v>233</v>
      </c>
      <c r="B8" s="269">
        <v>6</v>
      </c>
      <c r="C8" s="21"/>
      <c r="D8" s="85" t="s">
        <v>32</v>
      </c>
      <c r="E8" s="281">
        <v>8</v>
      </c>
      <c r="F8" s="123">
        <v>8</v>
      </c>
      <c r="G8" s="22"/>
      <c r="H8" s="40">
        <v>221</v>
      </c>
      <c r="I8" s="56">
        <v>5</v>
      </c>
      <c r="J8" s="41"/>
      <c r="K8" s="72">
        <f t="shared" si="0"/>
        <v>-12</v>
      </c>
      <c r="L8" s="73">
        <f t="shared" si="1"/>
        <v>-5.1502145922746783</v>
      </c>
      <c r="M8" s="292">
        <f t="shared" si="2"/>
        <v>222</v>
      </c>
      <c r="N8" s="293">
        <f t="shared" si="3"/>
        <v>-1</v>
      </c>
      <c r="O8" s="28"/>
      <c r="P8" s="7">
        <v>2</v>
      </c>
      <c r="Q8" s="7">
        <v>0</v>
      </c>
      <c r="R8" s="109"/>
      <c r="S8" s="349">
        <v>7</v>
      </c>
      <c r="T8" s="341" t="s">
        <v>73</v>
      </c>
      <c r="U8" s="342">
        <v>5</v>
      </c>
      <c r="V8" s="341" t="s">
        <v>73</v>
      </c>
      <c r="W8" s="343"/>
      <c r="X8" s="123">
        <v>1</v>
      </c>
      <c r="Y8" s="159"/>
      <c r="Z8" s="344">
        <v>72</v>
      </c>
      <c r="AA8" s="345">
        <v>24</v>
      </c>
      <c r="AB8" s="158"/>
      <c r="AC8" s="350">
        <v>54</v>
      </c>
      <c r="AD8" s="347">
        <v>15</v>
      </c>
      <c r="AE8" s="348">
        <v>69</v>
      </c>
      <c r="AF8" s="41"/>
    </row>
    <row r="9" spans="1:34" ht="21.75" customHeight="1" x14ac:dyDescent="0.2">
      <c r="A9" s="273">
        <v>141</v>
      </c>
      <c r="B9" s="269">
        <v>27</v>
      </c>
      <c r="C9" s="21"/>
      <c r="D9" s="85" t="s">
        <v>33</v>
      </c>
      <c r="E9" s="281">
        <v>8</v>
      </c>
      <c r="F9" s="123">
        <v>9</v>
      </c>
      <c r="G9" s="22"/>
      <c r="H9" s="40">
        <v>128</v>
      </c>
      <c r="I9" s="56">
        <v>17</v>
      </c>
      <c r="J9" s="41"/>
      <c r="K9" s="72">
        <f t="shared" si="0"/>
        <v>-13</v>
      </c>
      <c r="L9" s="73">
        <f t="shared" si="1"/>
        <v>-9.2198581560283674</v>
      </c>
      <c r="M9" s="292">
        <f t="shared" si="2"/>
        <v>127</v>
      </c>
      <c r="N9" s="293">
        <f t="shared" si="3"/>
        <v>1</v>
      </c>
      <c r="O9" s="28"/>
      <c r="P9" s="7">
        <v>2</v>
      </c>
      <c r="Q9" s="7">
        <v>0</v>
      </c>
      <c r="R9" s="109"/>
      <c r="S9" s="349">
        <v>11</v>
      </c>
      <c r="T9" s="341" t="s">
        <v>73</v>
      </c>
      <c r="U9" s="342">
        <v>5</v>
      </c>
      <c r="V9" s="341" t="s">
        <v>73</v>
      </c>
      <c r="W9" s="343"/>
      <c r="X9" s="123">
        <v>0</v>
      </c>
      <c r="Y9" s="159"/>
      <c r="Z9" s="344">
        <v>71</v>
      </c>
      <c r="AA9" s="345">
        <v>22</v>
      </c>
      <c r="AB9" s="158"/>
      <c r="AC9" s="346">
        <v>56</v>
      </c>
      <c r="AD9" s="351">
        <v>25</v>
      </c>
      <c r="AE9" s="352">
        <v>72</v>
      </c>
      <c r="AF9" s="41"/>
    </row>
    <row r="10" spans="1:34" ht="21.75" customHeight="1" x14ac:dyDescent="0.2">
      <c r="A10" s="273">
        <v>295</v>
      </c>
      <c r="B10" s="269">
        <v>32</v>
      </c>
      <c r="C10" s="21"/>
      <c r="D10" s="85" t="s">
        <v>3</v>
      </c>
      <c r="E10" s="281">
        <v>11</v>
      </c>
      <c r="F10" s="123">
        <v>11</v>
      </c>
      <c r="G10" s="22"/>
      <c r="H10" s="40">
        <v>287</v>
      </c>
      <c r="I10" s="56">
        <v>24</v>
      </c>
      <c r="J10" s="41"/>
      <c r="K10" s="72">
        <f t="shared" si="0"/>
        <v>-8</v>
      </c>
      <c r="L10" s="73">
        <f t="shared" si="1"/>
        <v>-2.7118644067796609</v>
      </c>
      <c r="M10" s="292">
        <f t="shared" si="2"/>
        <v>282</v>
      </c>
      <c r="N10" s="293">
        <f t="shared" si="3"/>
        <v>5</v>
      </c>
      <c r="O10" s="28"/>
      <c r="P10" s="7">
        <v>2</v>
      </c>
      <c r="Q10" s="7">
        <v>1</v>
      </c>
      <c r="R10" s="109"/>
      <c r="S10" s="340">
        <v>3</v>
      </c>
      <c r="T10" s="341" t="s">
        <v>73</v>
      </c>
      <c r="U10" s="342">
        <v>11</v>
      </c>
      <c r="V10" s="341" t="s">
        <v>73</v>
      </c>
      <c r="W10" s="343"/>
      <c r="X10" s="123">
        <v>1</v>
      </c>
      <c r="Y10" s="159"/>
      <c r="Z10" s="344">
        <v>73</v>
      </c>
      <c r="AA10" s="345">
        <v>22</v>
      </c>
      <c r="AB10" s="158"/>
      <c r="AC10" s="346">
        <v>64</v>
      </c>
      <c r="AD10" s="347">
        <v>30</v>
      </c>
      <c r="AE10" s="348">
        <v>81</v>
      </c>
      <c r="AF10" s="41"/>
    </row>
    <row r="11" spans="1:34" ht="21.75" customHeight="1" x14ac:dyDescent="0.2">
      <c r="A11" s="273">
        <v>271</v>
      </c>
      <c r="B11" s="269">
        <v>25</v>
      </c>
      <c r="C11" s="21"/>
      <c r="D11" s="85" t="s">
        <v>4</v>
      </c>
      <c r="E11" s="281">
        <v>13</v>
      </c>
      <c r="F11" s="123">
        <v>12</v>
      </c>
      <c r="G11" s="22"/>
      <c r="H11" s="40">
        <v>243</v>
      </c>
      <c r="I11" s="56">
        <v>23</v>
      </c>
      <c r="J11" s="41"/>
      <c r="K11" s="72">
        <f t="shared" si="0"/>
        <v>-28</v>
      </c>
      <c r="L11" s="73">
        <f t="shared" si="1"/>
        <v>-10.332103321033211</v>
      </c>
      <c r="M11" s="292">
        <f t="shared" si="2"/>
        <v>245</v>
      </c>
      <c r="N11" s="293">
        <f t="shared" si="3"/>
        <v>-2</v>
      </c>
      <c r="O11" s="28"/>
      <c r="P11" s="7">
        <v>1</v>
      </c>
      <c r="Q11" s="7">
        <v>2</v>
      </c>
      <c r="R11" s="109"/>
      <c r="S11" s="349">
        <v>17</v>
      </c>
      <c r="T11" s="341" t="s">
        <v>73</v>
      </c>
      <c r="U11" s="353">
        <v>9</v>
      </c>
      <c r="V11" s="341" t="s">
        <v>73</v>
      </c>
      <c r="W11" s="343"/>
      <c r="X11" s="123">
        <v>1</v>
      </c>
      <c r="Y11" s="159"/>
      <c r="Z11" s="344">
        <v>73</v>
      </c>
      <c r="AA11" s="345">
        <v>25</v>
      </c>
      <c r="AB11" s="158"/>
      <c r="AC11" s="354">
        <v>80</v>
      </c>
      <c r="AD11" s="173">
        <v>14</v>
      </c>
      <c r="AE11" s="355">
        <v>70</v>
      </c>
      <c r="AF11" s="41"/>
    </row>
    <row r="12" spans="1:34" ht="21.75" customHeight="1" x14ac:dyDescent="0.2">
      <c r="A12" s="273">
        <v>615</v>
      </c>
      <c r="B12" s="269">
        <v>49</v>
      </c>
      <c r="C12" s="21"/>
      <c r="D12" s="85" t="s">
        <v>5</v>
      </c>
      <c r="E12" s="281">
        <v>23</v>
      </c>
      <c r="F12" s="123">
        <v>23</v>
      </c>
      <c r="G12" s="22"/>
      <c r="H12" s="40">
        <v>589</v>
      </c>
      <c r="I12" s="56">
        <v>52</v>
      </c>
      <c r="J12" s="41"/>
      <c r="K12" s="72">
        <f t="shared" si="0"/>
        <v>-26</v>
      </c>
      <c r="L12" s="73">
        <f t="shared" si="1"/>
        <v>-4.2276422764227641</v>
      </c>
      <c r="M12" s="292">
        <f t="shared" si="2"/>
        <v>587</v>
      </c>
      <c r="N12" s="293">
        <f t="shared" si="3"/>
        <v>2</v>
      </c>
      <c r="O12" s="28"/>
      <c r="P12" s="7">
        <v>14</v>
      </c>
      <c r="Q12" s="7">
        <v>11</v>
      </c>
      <c r="R12" s="109"/>
      <c r="S12" s="340">
        <v>22</v>
      </c>
      <c r="T12" s="341" t="s">
        <v>73</v>
      </c>
      <c r="U12" s="342">
        <v>19</v>
      </c>
      <c r="V12" s="341" t="s">
        <v>73</v>
      </c>
      <c r="W12" s="343"/>
      <c r="X12" s="123">
        <v>1</v>
      </c>
      <c r="Y12" s="159"/>
      <c r="Z12" s="344">
        <v>72</v>
      </c>
      <c r="AA12" s="345">
        <v>24</v>
      </c>
      <c r="AB12" s="158"/>
      <c r="AC12" s="356">
        <v>63</v>
      </c>
      <c r="AD12" s="347">
        <v>16</v>
      </c>
      <c r="AE12" s="348">
        <v>70</v>
      </c>
      <c r="AF12" s="41"/>
    </row>
    <row r="13" spans="1:34" ht="21.75" customHeight="1" x14ac:dyDescent="0.2">
      <c r="A13" s="273">
        <v>273</v>
      </c>
      <c r="B13" s="269">
        <v>24</v>
      </c>
      <c r="C13" s="21"/>
      <c r="D13" s="85" t="s">
        <v>6</v>
      </c>
      <c r="E13" s="281">
        <v>12</v>
      </c>
      <c r="F13" s="123">
        <v>12</v>
      </c>
      <c r="G13" s="22"/>
      <c r="H13" s="40">
        <v>256</v>
      </c>
      <c r="I13" s="56">
        <v>21</v>
      </c>
      <c r="J13" s="41"/>
      <c r="K13" s="72">
        <f t="shared" si="0"/>
        <v>-17</v>
      </c>
      <c r="L13" s="73">
        <f t="shared" si="1"/>
        <v>-6.2271062271062272</v>
      </c>
      <c r="M13" s="292">
        <f t="shared" si="2"/>
        <v>254</v>
      </c>
      <c r="N13" s="293">
        <f t="shared" si="3"/>
        <v>2</v>
      </c>
      <c r="O13" s="28"/>
      <c r="P13" s="7">
        <v>4</v>
      </c>
      <c r="Q13" s="7">
        <v>1</v>
      </c>
      <c r="R13" s="109"/>
      <c r="S13" s="349">
        <v>7</v>
      </c>
      <c r="T13" s="341" t="s">
        <v>73</v>
      </c>
      <c r="U13" s="342">
        <v>10</v>
      </c>
      <c r="V13" s="341" t="s">
        <v>73</v>
      </c>
      <c r="W13" s="343"/>
      <c r="X13" s="123">
        <v>6</v>
      </c>
      <c r="Y13" s="159"/>
      <c r="Z13" s="344">
        <v>72</v>
      </c>
      <c r="AA13" s="345">
        <v>25</v>
      </c>
      <c r="AB13" s="158"/>
      <c r="AC13" s="346">
        <v>48</v>
      </c>
      <c r="AD13" s="347">
        <v>24</v>
      </c>
      <c r="AE13" s="348">
        <v>72</v>
      </c>
      <c r="AF13" s="41"/>
    </row>
    <row r="14" spans="1:34" ht="21.75" customHeight="1" x14ac:dyDescent="0.2">
      <c r="A14" s="273">
        <v>562</v>
      </c>
      <c r="B14" s="269">
        <v>51</v>
      </c>
      <c r="C14" s="21"/>
      <c r="D14" s="85" t="s">
        <v>7</v>
      </c>
      <c r="E14" s="281">
        <v>18</v>
      </c>
      <c r="F14" s="123">
        <v>18</v>
      </c>
      <c r="G14" s="22"/>
      <c r="H14" s="40">
        <v>543</v>
      </c>
      <c r="I14" s="56">
        <v>48</v>
      </c>
      <c r="J14" s="41"/>
      <c r="K14" s="72">
        <f t="shared" si="0"/>
        <v>-19</v>
      </c>
      <c r="L14" s="73">
        <f t="shared" si="1"/>
        <v>-3.3807829181494666</v>
      </c>
      <c r="M14" s="292">
        <f t="shared" si="2"/>
        <v>536</v>
      </c>
      <c r="N14" s="293">
        <f t="shared" si="3"/>
        <v>7</v>
      </c>
      <c r="O14" s="28"/>
      <c r="P14" s="7">
        <v>10</v>
      </c>
      <c r="Q14" s="7">
        <v>3</v>
      </c>
      <c r="R14" s="109"/>
      <c r="S14" s="340">
        <v>15</v>
      </c>
      <c r="T14" s="341" t="s">
        <v>73</v>
      </c>
      <c r="U14" s="342">
        <v>18</v>
      </c>
      <c r="V14" s="341" t="s">
        <v>73</v>
      </c>
      <c r="W14" s="343"/>
      <c r="X14" s="123">
        <v>3</v>
      </c>
      <c r="Y14" s="159"/>
      <c r="Z14" s="344">
        <v>71</v>
      </c>
      <c r="AA14" s="345">
        <v>20</v>
      </c>
      <c r="AB14" s="158"/>
      <c r="AC14" s="346">
        <v>51</v>
      </c>
      <c r="AD14" s="173">
        <v>11</v>
      </c>
      <c r="AE14" s="355">
        <v>64</v>
      </c>
      <c r="AF14" s="41"/>
    </row>
    <row r="15" spans="1:34" ht="21.75" customHeight="1" x14ac:dyDescent="0.2">
      <c r="A15" s="273">
        <v>282</v>
      </c>
      <c r="B15" s="269">
        <v>19</v>
      </c>
      <c r="C15" s="21"/>
      <c r="D15" s="85" t="s">
        <v>8</v>
      </c>
      <c r="E15" s="281">
        <v>14</v>
      </c>
      <c r="F15" s="123">
        <v>14</v>
      </c>
      <c r="G15" s="22"/>
      <c r="H15" s="40">
        <v>270</v>
      </c>
      <c r="I15" s="56">
        <v>19</v>
      </c>
      <c r="J15" s="41"/>
      <c r="K15" s="72">
        <f t="shared" si="0"/>
        <v>-12</v>
      </c>
      <c r="L15" s="73">
        <f t="shared" si="1"/>
        <v>-4.2553191489361701</v>
      </c>
      <c r="M15" s="292">
        <f t="shared" si="2"/>
        <v>268</v>
      </c>
      <c r="N15" s="293">
        <f t="shared" si="3"/>
        <v>2</v>
      </c>
      <c r="O15" s="28"/>
      <c r="P15" s="7">
        <v>4</v>
      </c>
      <c r="Q15" s="7">
        <v>2</v>
      </c>
      <c r="R15" s="109"/>
      <c r="S15" s="349">
        <v>8</v>
      </c>
      <c r="T15" s="341" t="s">
        <v>73</v>
      </c>
      <c r="U15" s="342">
        <v>9</v>
      </c>
      <c r="V15" s="341" t="s">
        <v>73</v>
      </c>
      <c r="W15" s="343"/>
      <c r="X15" s="123">
        <v>1</v>
      </c>
      <c r="Y15" s="159"/>
      <c r="Z15" s="344">
        <v>73</v>
      </c>
      <c r="AA15" s="345">
        <v>27</v>
      </c>
      <c r="AB15" s="158"/>
      <c r="AC15" s="346">
        <v>72</v>
      </c>
      <c r="AD15" s="347">
        <v>13</v>
      </c>
      <c r="AE15" s="348">
        <v>64</v>
      </c>
      <c r="AF15" s="41"/>
    </row>
    <row r="16" spans="1:34" ht="21.75" customHeight="1" x14ac:dyDescent="0.2">
      <c r="A16" s="273">
        <v>457</v>
      </c>
      <c r="B16" s="269">
        <v>29</v>
      </c>
      <c r="C16" s="21"/>
      <c r="D16" s="85" t="s">
        <v>9</v>
      </c>
      <c r="E16" s="281">
        <v>17</v>
      </c>
      <c r="F16" s="123">
        <v>17</v>
      </c>
      <c r="G16" s="22"/>
      <c r="H16" s="40">
        <v>429</v>
      </c>
      <c r="I16" s="56">
        <v>28</v>
      </c>
      <c r="J16" s="41"/>
      <c r="K16" s="72">
        <f t="shared" si="0"/>
        <v>-28</v>
      </c>
      <c r="L16" s="73">
        <f t="shared" si="1"/>
        <v>-6.1269146608315097</v>
      </c>
      <c r="M16" s="292">
        <f t="shared" si="2"/>
        <v>421</v>
      </c>
      <c r="N16" s="293">
        <f t="shared" si="3"/>
        <v>8</v>
      </c>
      <c r="O16" s="28"/>
      <c r="P16" s="7">
        <v>6</v>
      </c>
      <c r="Q16" s="7">
        <v>3</v>
      </c>
      <c r="R16" s="109"/>
      <c r="S16" s="349">
        <v>19</v>
      </c>
      <c r="T16" s="341" t="s">
        <v>73</v>
      </c>
      <c r="U16" s="353">
        <v>18</v>
      </c>
      <c r="V16" s="341" t="s">
        <v>73</v>
      </c>
      <c r="W16" s="343"/>
      <c r="X16" s="123">
        <v>5</v>
      </c>
      <c r="Y16" s="159"/>
      <c r="Z16" s="344">
        <v>74</v>
      </c>
      <c r="AA16" s="345">
        <v>23</v>
      </c>
      <c r="AB16" s="158"/>
      <c r="AC16" s="346">
        <v>59</v>
      </c>
      <c r="AD16" s="347">
        <v>15</v>
      </c>
      <c r="AE16" s="348">
        <v>70</v>
      </c>
      <c r="AF16" s="41"/>
    </row>
    <row r="17" spans="1:34" ht="21.75" customHeight="1" x14ac:dyDescent="0.2">
      <c r="A17" s="273">
        <v>343</v>
      </c>
      <c r="B17" s="269">
        <v>45</v>
      </c>
      <c r="C17" s="21"/>
      <c r="D17" s="85" t="s">
        <v>10</v>
      </c>
      <c r="E17" s="281">
        <v>15</v>
      </c>
      <c r="F17" s="123">
        <v>15</v>
      </c>
      <c r="G17" s="22"/>
      <c r="H17" s="40">
        <v>327</v>
      </c>
      <c r="I17" s="56">
        <v>47</v>
      </c>
      <c r="J17" s="41"/>
      <c r="K17" s="72">
        <f t="shared" si="0"/>
        <v>-16</v>
      </c>
      <c r="L17" s="73">
        <f t="shared" si="1"/>
        <v>-4.6647230320699711</v>
      </c>
      <c r="M17" s="292">
        <f t="shared" si="2"/>
        <v>320</v>
      </c>
      <c r="N17" s="293">
        <f t="shared" si="3"/>
        <v>7</v>
      </c>
      <c r="O17" s="28"/>
      <c r="P17" s="7">
        <v>2</v>
      </c>
      <c r="Q17" s="7">
        <v>9</v>
      </c>
      <c r="R17" s="109"/>
      <c r="S17" s="349">
        <v>10</v>
      </c>
      <c r="T17" s="341" t="s">
        <v>73</v>
      </c>
      <c r="U17" s="342">
        <v>13</v>
      </c>
      <c r="V17" s="341" t="s">
        <v>73</v>
      </c>
      <c r="W17" s="343"/>
      <c r="X17" s="123">
        <v>2</v>
      </c>
      <c r="Y17" s="159"/>
      <c r="Z17" s="344">
        <v>74</v>
      </c>
      <c r="AA17" s="345">
        <v>23</v>
      </c>
      <c r="AB17" s="158"/>
      <c r="AC17" s="356">
        <v>68</v>
      </c>
      <c r="AD17" s="173">
        <v>16</v>
      </c>
      <c r="AE17" s="355">
        <v>67</v>
      </c>
      <c r="AF17" s="41"/>
      <c r="AG17" s="2" t="s">
        <v>0</v>
      </c>
    </row>
    <row r="18" spans="1:34" ht="21.75" customHeight="1" x14ac:dyDescent="0.2">
      <c r="A18" s="273">
        <v>168</v>
      </c>
      <c r="B18" s="269">
        <v>14</v>
      </c>
      <c r="C18" s="21"/>
      <c r="D18" s="85" t="s">
        <v>11</v>
      </c>
      <c r="E18" s="281">
        <v>8</v>
      </c>
      <c r="F18" s="123">
        <v>9</v>
      </c>
      <c r="G18" s="22"/>
      <c r="H18" s="40">
        <v>156</v>
      </c>
      <c r="I18" s="56">
        <v>26</v>
      </c>
      <c r="J18" s="41"/>
      <c r="K18" s="72">
        <f t="shared" si="0"/>
        <v>-12</v>
      </c>
      <c r="L18" s="73">
        <f t="shared" si="1"/>
        <v>-7.1428571428571423</v>
      </c>
      <c r="M18" s="292">
        <f t="shared" si="2"/>
        <v>156</v>
      </c>
      <c r="N18" s="293">
        <f t="shared" si="3"/>
        <v>0</v>
      </c>
      <c r="O18" s="28"/>
      <c r="P18" s="7">
        <v>5</v>
      </c>
      <c r="Q18" s="7">
        <v>11</v>
      </c>
      <c r="R18" s="109"/>
      <c r="S18" s="340">
        <v>8</v>
      </c>
      <c r="T18" s="341" t="s">
        <v>73</v>
      </c>
      <c r="U18" s="342">
        <v>7</v>
      </c>
      <c r="V18" s="341" t="s">
        <v>73</v>
      </c>
      <c r="W18" s="343"/>
      <c r="X18" s="123">
        <v>2</v>
      </c>
      <c r="Y18" s="159"/>
      <c r="Z18" s="344">
        <v>72</v>
      </c>
      <c r="AA18" s="345">
        <v>22</v>
      </c>
      <c r="AB18" s="158"/>
      <c r="AC18" s="357">
        <v>42</v>
      </c>
      <c r="AD18" s="173">
        <v>13</v>
      </c>
      <c r="AE18" s="355">
        <v>68</v>
      </c>
      <c r="AF18" s="41"/>
    </row>
    <row r="19" spans="1:34" ht="21.75" customHeight="1" x14ac:dyDescent="0.2">
      <c r="A19" s="273">
        <v>360</v>
      </c>
      <c r="B19" s="269">
        <v>25</v>
      </c>
      <c r="C19" s="21"/>
      <c r="D19" s="85" t="s">
        <v>12</v>
      </c>
      <c r="E19" s="281">
        <v>14</v>
      </c>
      <c r="F19" s="123">
        <v>14</v>
      </c>
      <c r="G19" s="22"/>
      <c r="H19" s="40">
        <v>351</v>
      </c>
      <c r="I19" s="56">
        <v>29</v>
      </c>
      <c r="J19" s="41"/>
      <c r="K19" s="72">
        <f t="shared" si="0"/>
        <v>-9</v>
      </c>
      <c r="L19" s="73">
        <f t="shared" si="1"/>
        <v>-2.5</v>
      </c>
      <c r="M19" s="292">
        <f t="shared" si="2"/>
        <v>343</v>
      </c>
      <c r="N19" s="293">
        <f t="shared" si="3"/>
        <v>8</v>
      </c>
      <c r="O19" s="28"/>
      <c r="P19" s="7">
        <v>6</v>
      </c>
      <c r="Q19" s="7">
        <v>0</v>
      </c>
      <c r="R19" s="109"/>
      <c r="S19" s="340">
        <v>11</v>
      </c>
      <c r="T19" s="341" t="s">
        <v>73</v>
      </c>
      <c r="U19" s="342">
        <v>8</v>
      </c>
      <c r="V19" s="341" t="s">
        <v>73</v>
      </c>
      <c r="W19" s="343"/>
      <c r="X19" s="123">
        <v>4</v>
      </c>
      <c r="Y19" s="159"/>
      <c r="Z19" s="344">
        <v>71</v>
      </c>
      <c r="AA19" s="345">
        <v>21</v>
      </c>
      <c r="AB19" s="158"/>
      <c r="AC19" s="354">
        <v>53</v>
      </c>
      <c r="AD19" s="173">
        <v>17</v>
      </c>
      <c r="AE19" s="355">
        <v>60</v>
      </c>
      <c r="AF19" s="41"/>
    </row>
    <row r="20" spans="1:34" ht="21.75" customHeight="1" x14ac:dyDescent="0.2">
      <c r="A20" s="273">
        <v>291</v>
      </c>
      <c r="B20" s="269">
        <v>10</v>
      </c>
      <c r="C20" s="21"/>
      <c r="D20" s="85" t="s">
        <v>13</v>
      </c>
      <c r="E20" s="281">
        <v>11</v>
      </c>
      <c r="F20" s="123">
        <v>12</v>
      </c>
      <c r="G20" s="22"/>
      <c r="H20" s="40">
        <v>290</v>
      </c>
      <c r="I20" s="56">
        <v>10</v>
      </c>
      <c r="J20" s="41"/>
      <c r="K20" s="72">
        <f t="shared" si="0"/>
        <v>-1</v>
      </c>
      <c r="L20" s="73">
        <f t="shared" si="1"/>
        <v>-0.3436426116838488</v>
      </c>
      <c r="M20" s="292">
        <f t="shared" si="2"/>
        <v>283</v>
      </c>
      <c r="N20" s="293">
        <f t="shared" si="3"/>
        <v>7</v>
      </c>
      <c r="O20" s="28"/>
      <c r="P20" s="7">
        <v>6</v>
      </c>
      <c r="Q20" s="7">
        <v>1</v>
      </c>
      <c r="R20" s="109"/>
      <c r="S20" s="340">
        <v>8</v>
      </c>
      <c r="T20" s="341" t="s">
        <v>73</v>
      </c>
      <c r="U20" s="342">
        <v>4</v>
      </c>
      <c r="V20" s="341" t="s">
        <v>73</v>
      </c>
      <c r="W20" s="343"/>
      <c r="X20" s="123">
        <v>2</v>
      </c>
      <c r="Y20" s="159"/>
      <c r="Z20" s="344">
        <v>72</v>
      </c>
      <c r="AA20" s="345">
        <v>25</v>
      </c>
      <c r="AB20" s="158"/>
      <c r="AC20" s="356">
        <v>55</v>
      </c>
      <c r="AD20" s="173">
        <v>19</v>
      </c>
      <c r="AE20" s="355">
        <v>66</v>
      </c>
      <c r="AF20" s="41"/>
    </row>
    <row r="21" spans="1:34" ht="21.75" customHeight="1" x14ac:dyDescent="0.2">
      <c r="A21" s="273">
        <v>299</v>
      </c>
      <c r="B21" s="269">
        <v>26</v>
      </c>
      <c r="C21" s="21"/>
      <c r="D21" s="85" t="s">
        <v>14</v>
      </c>
      <c r="E21" s="281">
        <v>11</v>
      </c>
      <c r="F21" s="123">
        <v>11</v>
      </c>
      <c r="G21" s="22"/>
      <c r="H21" s="40">
        <v>288</v>
      </c>
      <c r="I21" s="56">
        <v>25</v>
      </c>
      <c r="J21" s="41"/>
      <c r="K21" s="72">
        <f t="shared" si="0"/>
        <v>-11</v>
      </c>
      <c r="L21" s="73">
        <f t="shared" si="1"/>
        <v>-3.6789297658862878</v>
      </c>
      <c r="M21" s="292">
        <f t="shared" si="2"/>
        <v>284</v>
      </c>
      <c r="N21" s="293">
        <f t="shared" si="3"/>
        <v>4</v>
      </c>
      <c r="O21" s="28"/>
      <c r="P21" s="7">
        <v>4</v>
      </c>
      <c r="Q21" s="7">
        <v>1</v>
      </c>
      <c r="R21" s="109"/>
      <c r="S21" s="340">
        <v>10</v>
      </c>
      <c r="T21" s="341" t="s">
        <v>73</v>
      </c>
      <c r="U21" s="342">
        <v>7</v>
      </c>
      <c r="V21" s="341" t="s">
        <v>73</v>
      </c>
      <c r="W21" s="343"/>
      <c r="X21" s="123">
        <v>2</v>
      </c>
      <c r="Y21" s="159"/>
      <c r="Z21" s="344">
        <v>73</v>
      </c>
      <c r="AA21" s="345">
        <v>24</v>
      </c>
      <c r="AB21" s="158"/>
      <c r="AC21" s="356">
        <v>58</v>
      </c>
      <c r="AD21" s="173">
        <v>16</v>
      </c>
      <c r="AE21" s="355">
        <v>66</v>
      </c>
      <c r="AF21" s="41"/>
    </row>
    <row r="22" spans="1:34" ht="21.75" customHeight="1" x14ac:dyDescent="0.2">
      <c r="A22" s="273">
        <v>251</v>
      </c>
      <c r="B22" s="269">
        <v>29</v>
      </c>
      <c r="C22" s="21"/>
      <c r="D22" s="85" t="s">
        <v>15</v>
      </c>
      <c r="E22" s="281">
        <v>12</v>
      </c>
      <c r="F22" s="123">
        <v>12</v>
      </c>
      <c r="G22" s="22"/>
      <c r="H22" s="40">
        <v>234</v>
      </c>
      <c r="I22" s="56">
        <v>30</v>
      </c>
      <c r="J22" s="41"/>
      <c r="K22" s="72">
        <f t="shared" si="0"/>
        <v>-17</v>
      </c>
      <c r="L22" s="73">
        <f t="shared" si="1"/>
        <v>-6.7729083665338639</v>
      </c>
      <c r="M22" s="292">
        <f t="shared" si="2"/>
        <v>233</v>
      </c>
      <c r="N22" s="293">
        <f t="shared" si="3"/>
        <v>1</v>
      </c>
      <c r="O22" s="28"/>
      <c r="P22" s="7">
        <v>8</v>
      </c>
      <c r="Q22" s="7">
        <v>5</v>
      </c>
      <c r="R22" s="109"/>
      <c r="S22" s="340">
        <v>12</v>
      </c>
      <c r="T22" s="341" t="s">
        <v>73</v>
      </c>
      <c r="U22" s="342">
        <v>13</v>
      </c>
      <c r="V22" s="341" t="s">
        <v>73</v>
      </c>
      <c r="W22" s="343"/>
      <c r="X22" s="123">
        <v>1</v>
      </c>
      <c r="Y22" s="159"/>
      <c r="Z22" s="344">
        <v>75</v>
      </c>
      <c r="AA22" s="345">
        <v>25</v>
      </c>
      <c r="AB22" s="158"/>
      <c r="AC22" s="356">
        <v>65</v>
      </c>
      <c r="AD22" s="341">
        <v>16</v>
      </c>
      <c r="AE22" s="358">
        <v>72</v>
      </c>
      <c r="AF22" s="41"/>
      <c r="AH22" s="174" t="s">
        <v>0</v>
      </c>
    </row>
    <row r="23" spans="1:34" ht="21.75" customHeight="1" x14ac:dyDescent="0.2">
      <c r="A23" s="273">
        <v>694</v>
      </c>
      <c r="B23" s="269">
        <v>58</v>
      </c>
      <c r="C23" s="21"/>
      <c r="D23" s="85" t="s">
        <v>16</v>
      </c>
      <c r="E23" s="281">
        <v>22</v>
      </c>
      <c r="F23" s="123">
        <v>22</v>
      </c>
      <c r="G23" s="22"/>
      <c r="H23" s="40">
        <v>675</v>
      </c>
      <c r="I23" s="56">
        <v>64</v>
      </c>
      <c r="J23" s="41"/>
      <c r="K23" s="72">
        <f t="shared" si="0"/>
        <v>-19</v>
      </c>
      <c r="L23" s="73">
        <f t="shared" si="1"/>
        <v>-2.7377521613832854</v>
      </c>
      <c r="M23" s="292">
        <f t="shared" si="2"/>
        <v>661</v>
      </c>
      <c r="N23" s="293">
        <f t="shared" si="3"/>
        <v>14</v>
      </c>
      <c r="O23" s="28"/>
      <c r="P23" s="7">
        <v>20</v>
      </c>
      <c r="Q23" s="7">
        <v>7</v>
      </c>
      <c r="R23" s="109"/>
      <c r="S23" s="340">
        <v>29</v>
      </c>
      <c r="T23" s="341" t="s">
        <v>73</v>
      </c>
      <c r="U23" s="342">
        <v>19</v>
      </c>
      <c r="V23" s="341" t="s">
        <v>73</v>
      </c>
      <c r="W23" s="343"/>
      <c r="X23" s="123">
        <v>5</v>
      </c>
      <c r="Y23" s="159"/>
      <c r="Z23" s="344">
        <v>70</v>
      </c>
      <c r="AA23" s="345">
        <v>19</v>
      </c>
      <c r="AB23" s="158"/>
      <c r="AC23" s="356">
        <v>52</v>
      </c>
      <c r="AD23" s="173">
        <v>11</v>
      </c>
      <c r="AE23" s="355">
        <v>58</v>
      </c>
      <c r="AF23" s="41"/>
    </row>
    <row r="24" spans="1:34" ht="21.75" customHeight="1" x14ac:dyDescent="0.2">
      <c r="A24" s="326">
        <v>154</v>
      </c>
      <c r="B24" s="270">
        <v>22</v>
      </c>
      <c r="C24" s="21"/>
      <c r="D24" s="185" t="s">
        <v>17</v>
      </c>
      <c r="E24" s="282">
        <v>9</v>
      </c>
      <c r="F24" s="186">
        <v>7</v>
      </c>
      <c r="G24" s="22"/>
      <c r="H24" s="183">
        <v>125</v>
      </c>
      <c r="I24" s="184">
        <v>20</v>
      </c>
      <c r="J24" s="41"/>
      <c r="K24" s="259">
        <f t="shared" si="0"/>
        <v>-29</v>
      </c>
      <c r="L24" s="260">
        <f t="shared" si="1"/>
        <v>-18.831168831168831</v>
      </c>
      <c r="M24" s="294">
        <f t="shared" si="2"/>
        <v>125</v>
      </c>
      <c r="N24" s="295">
        <f t="shared" si="3"/>
        <v>0</v>
      </c>
      <c r="O24" s="28"/>
      <c r="P24" s="187">
        <v>5</v>
      </c>
      <c r="Q24" s="262">
        <v>0</v>
      </c>
      <c r="R24" s="188"/>
      <c r="S24" s="359">
        <v>27</v>
      </c>
      <c r="T24" s="360" t="s">
        <v>73</v>
      </c>
      <c r="U24" s="361">
        <v>3</v>
      </c>
      <c r="V24" s="360" t="s">
        <v>73</v>
      </c>
      <c r="W24" s="362"/>
      <c r="X24" s="186">
        <v>4</v>
      </c>
      <c r="Y24" s="159"/>
      <c r="Z24" s="363">
        <v>70</v>
      </c>
      <c r="AA24" s="364">
        <v>21</v>
      </c>
      <c r="AB24" s="158"/>
      <c r="AC24" s="365">
        <v>59</v>
      </c>
      <c r="AD24" s="366">
        <v>22</v>
      </c>
      <c r="AE24" s="367">
        <v>69</v>
      </c>
      <c r="AF24" s="41"/>
    </row>
    <row r="25" spans="1:34" s="11" customFormat="1" ht="5.25" customHeight="1" x14ac:dyDescent="0.2">
      <c r="A25" s="68"/>
      <c r="B25" s="62"/>
      <c r="C25" s="69"/>
      <c r="D25" s="70"/>
      <c r="E25" s="119"/>
      <c r="F25" s="119"/>
      <c r="G25" s="70"/>
      <c r="H25" s="68"/>
      <c r="I25" s="62"/>
      <c r="J25" s="62"/>
      <c r="K25" s="59"/>
      <c r="L25" s="60"/>
      <c r="M25" s="296"/>
      <c r="N25" s="296"/>
      <c r="O25" s="315"/>
      <c r="P25" s="61"/>
      <c r="Q25" s="61"/>
      <c r="R25" s="110"/>
      <c r="S25" s="62"/>
      <c r="T25" s="61"/>
      <c r="U25" s="63"/>
      <c r="V25" s="61"/>
      <c r="W25" s="110"/>
      <c r="X25" s="61"/>
      <c r="Y25" s="315"/>
      <c r="Z25" s="62"/>
      <c r="AA25" s="60"/>
      <c r="AB25" s="62"/>
      <c r="AC25" s="61"/>
      <c r="AD25" s="61"/>
      <c r="AE25" s="208"/>
      <c r="AF25" s="62"/>
    </row>
    <row r="26" spans="1:34" ht="30" customHeight="1" x14ac:dyDescent="0.2">
      <c r="A26" s="271">
        <v>1</v>
      </c>
      <c r="B26" s="272">
        <v>0</v>
      </c>
      <c r="C26" s="21"/>
      <c r="D26" s="80" t="s">
        <v>72</v>
      </c>
      <c r="E26" s="283">
        <v>2</v>
      </c>
      <c r="F26" s="124">
        <v>3</v>
      </c>
      <c r="G26" s="22"/>
      <c r="H26" s="47">
        <v>0</v>
      </c>
      <c r="I26" s="66">
        <v>0</v>
      </c>
      <c r="J26" s="41"/>
      <c r="K26" s="81">
        <f>H26-A26</f>
        <v>-1</v>
      </c>
      <c r="L26" s="82">
        <f>SUM(K26/A26*100)</f>
        <v>-100</v>
      </c>
      <c r="M26" s="297">
        <f>SUM(A26+P26-S26-U26-X26)</f>
        <v>0</v>
      </c>
      <c r="N26" s="298">
        <f>SUM(H26-M26)</f>
        <v>0</v>
      </c>
      <c r="O26" s="316"/>
      <c r="P26" s="86">
        <v>0</v>
      </c>
      <c r="Q26" s="49">
        <v>0</v>
      </c>
      <c r="R26" s="111"/>
      <c r="S26" s="87">
        <v>0</v>
      </c>
      <c r="T26" s="128" t="s">
        <v>73</v>
      </c>
      <c r="U26" s="88">
        <v>1</v>
      </c>
      <c r="V26" s="128" t="s">
        <v>73</v>
      </c>
      <c r="W26" s="112"/>
      <c r="X26" s="89">
        <v>0</v>
      </c>
      <c r="Y26" s="316"/>
      <c r="Z26" s="67" t="s">
        <v>73</v>
      </c>
      <c r="AA26" s="91" t="s">
        <v>73</v>
      </c>
      <c r="AB26" s="41"/>
      <c r="AC26" s="95" t="s">
        <v>73</v>
      </c>
      <c r="AD26" s="128" t="s">
        <v>73</v>
      </c>
      <c r="AE26" s="209" t="s">
        <v>73</v>
      </c>
      <c r="AF26" s="41"/>
    </row>
    <row r="27" spans="1:34" s="11" customFormat="1" ht="6.75" customHeight="1" x14ac:dyDescent="0.2">
      <c r="A27" s="68"/>
      <c r="B27" s="62"/>
      <c r="C27" s="69"/>
      <c r="D27" s="70"/>
      <c r="E27" s="119"/>
      <c r="F27" s="119"/>
      <c r="G27" s="70"/>
      <c r="H27" s="68"/>
      <c r="I27" s="62"/>
      <c r="J27" s="62"/>
      <c r="K27" s="59"/>
      <c r="L27" s="60"/>
      <c r="M27" s="296"/>
      <c r="N27" s="296"/>
      <c r="O27" s="315"/>
      <c r="P27" s="61"/>
      <c r="Q27" s="61"/>
      <c r="R27" s="110"/>
      <c r="S27" s="62"/>
      <c r="T27" s="61"/>
      <c r="U27" s="63"/>
      <c r="V27" s="61"/>
      <c r="W27" s="110"/>
      <c r="X27" s="61"/>
      <c r="Y27" s="315"/>
      <c r="Z27" s="62"/>
      <c r="AA27" s="60"/>
      <c r="AB27" s="62"/>
      <c r="AC27" s="61"/>
      <c r="AD27" s="61"/>
      <c r="AE27" s="208"/>
      <c r="AF27" s="62"/>
    </row>
    <row r="28" spans="1:34" s="169" customFormat="1" ht="27.75" customHeight="1" x14ac:dyDescent="0.2">
      <c r="A28" s="271">
        <v>42</v>
      </c>
      <c r="B28" s="272">
        <v>12</v>
      </c>
      <c r="C28" s="157"/>
      <c r="D28" s="80" t="s">
        <v>62</v>
      </c>
      <c r="E28" s="283">
        <v>3</v>
      </c>
      <c r="F28" s="124">
        <v>2</v>
      </c>
      <c r="G28" s="22"/>
      <c r="H28" s="155">
        <v>37</v>
      </c>
      <c r="I28" s="156">
        <v>12</v>
      </c>
      <c r="J28" s="158"/>
      <c r="K28" s="81">
        <f>H28-A28</f>
        <v>-5</v>
      </c>
      <c r="L28" s="82">
        <f>SUM(K28/A28*100)</f>
        <v>-11.904761904761903</v>
      </c>
      <c r="M28" s="297">
        <f>SUM(A28+P28-S28-U28-X28)</f>
        <v>37</v>
      </c>
      <c r="N28" s="298">
        <f>SUM(H28-M28)</f>
        <v>0</v>
      </c>
      <c r="O28" s="317"/>
      <c r="P28" s="160">
        <v>1</v>
      </c>
      <c r="Q28" s="161">
        <v>0</v>
      </c>
      <c r="R28" s="162"/>
      <c r="S28" s="163">
        <v>4</v>
      </c>
      <c r="T28" s="168" t="s">
        <v>73</v>
      </c>
      <c r="U28" s="164">
        <v>2</v>
      </c>
      <c r="V28" s="168" t="s">
        <v>73</v>
      </c>
      <c r="W28" s="165"/>
      <c r="X28" s="124">
        <v>0</v>
      </c>
      <c r="Y28" s="317"/>
      <c r="Z28" s="166">
        <v>78</v>
      </c>
      <c r="AA28" s="156">
        <v>31</v>
      </c>
      <c r="AB28" s="158"/>
      <c r="AC28" s="167">
        <v>86</v>
      </c>
      <c r="AD28" s="168">
        <v>17</v>
      </c>
      <c r="AE28" s="213">
        <v>71</v>
      </c>
      <c r="AF28" s="158"/>
    </row>
    <row r="29" spans="1:34" s="11" customFormat="1" ht="6.75" customHeight="1" x14ac:dyDescent="0.2">
      <c r="A29" s="68"/>
      <c r="B29" s="62"/>
      <c r="C29" s="69"/>
      <c r="D29" s="70"/>
      <c r="E29" s="119"/>
      <c r="F29" s="119"/>
      <c r="G29" s="70"/>
      <c r="H29" s="68"/>
      <c r="I29" s="62"/>
      <c r="J29" s="62"/>
      <c r="K29" s="59"/>
      <c r="L29" s="60"/>
      <c r="M29" s="296"/>
      <c r="N29" s="296"/>
      <c r="O29" s="318"/>
      <c r="P29" s="61"/>
      <c r="Q29" s="61"/>
      <c r="R29" s="110"/>
      <c r="S29" s="62"/>
      <c r="T29" s="61"/>
      <c r="U29" s="63"/>
      <c r="V29" s="61"/>
      <c r="W29" s="110"/>
      <c r="X29" s="61"/>
      <c r="Y29" s="318"/>
      <c r="Z29" s="62"/>
      <c r="AA29" s="60"/>
      <c r="AB29" s="320"/>
      <c r="AC29" s="61"/>
      <c r="AD29" s="61" t="s">
        <v>0</v>
      </c>
      <c r="AE29" s="208"/>
      <c r="AF29" s="62"/>
    </row>
    <row r="30" spans="1:34" s="11" customFormat="1" ht="30.75" customHeight="1" thickBot="1" x14ac:dyDescent="0.25">
      <c r="A30" s="251">
        <f>SUM(A6:A28)</f>
        <v>6301</v>
      </c>
      <c r="B30" s="251">
        <f>SUM(B28:B29,B26,B6:B24)</f>
        <v>577</v>
      </c>
      <c r="C30" s="216"/>
      <c r="D30" s="217" t="s">
        <v>55</v>
      </c>
      <c r="E30" s="251">
        <f>SUM(E28:E29,E26,E6:E24)</f>
        <v>255</v>
      </c>
      <c r="F30" s="251">
        <f>SUM(F28,F26,F6:F24)</f>
        <v>256</v>
      </c>
      <c r="G30" s="218"/>
      <c r="H30" s="251">
        <f>SUM(H6:H28)</f>
        <v>5989</v>
      </c>
      <c r="I30" s="251">
        <f>SUM(I28:I29,I26,I6:I24)</f>
        <v>571</v>
      </c>
      <c r="J30" s="219"/>
      <c r="K30" s="324">
        <f>SUM(K28:K29,K26,K6:K24)</f>
        <v>-312</v>
      </c>
      <c r="L30" s="328">
        <f>SUM(K30/A30*100)</f>
        <v>-4.9515949849230276</v>
      </c>
      <c r="M30" s="299">
        <f>SUM(M28:M29,M26,M6:M24)</f>
        <v>5918</v>
      </c>
      <c r="N30" s="319">
        <f>SUM(N28:N29,N26,N6:N24)</f>
        <v>71</v>
      </c>
      <c r="O30" s="311"/>
      <c r="P30" s="312">
        <f>SUM(P28:P29,P26,P6:P24)</f>
        <v>109</v>
      </c>
      <c r="Q30" s="312">
        <f>SUM(Q28:Q29,Q26,Q6:Q24)</f>
        <v>63</v>
      </c>
      <c r="R30" s="246"/>
      <c r="S30" s="312">
        <f>SUM(S28:S29,S26,S6:S24)</f>
        <v>249</v>
      </c>
      <c r="T30" s="312">
        <f>SUM(T28:T29,T26,T6:T24)</f>
        <v>0</v>
      </c>
      <c r="U30" s="312">
        <f>SUM(U28:U29,U26,U6:U24)</f>
        <v>198</v>
      </c>
      <c r="V30" s="312">
        <f>SUM(V28:V29,V26,V6:V24)</f>
        <v>0</v>
      </c>
      <c r="W30" s="246"/>
      <c r="X30" s="312">
        <f>SUM(X28:X29,X26,X6:X24)</f>
        <v>45</v>
      </c>
      <c r="Y30" s="311"/>
      <c r="Z30" s="313">
        <v>72</v>
      </c>
      <c r="AA30" s="313">
        <f>SUM(AA28,AA24,AA23,AA22,AA21,AA20,AA19,AA18,AA17,AA16,AA15,AA14,AA13,AA12,AA11,AA10,AA9,AA8,AA7,AA6)/20</f>
        <v>23.4</v>
      </c>
      <c r="AB30" s="321"/>
      <c r="AC30" s="313">
        <v>56</v>
      </c>
      <c r="AD30" s="313">
        <v>16</v>
      </c>
      <c r="AE30" s="314">
        <v>67</v>
      </c>
      <c r="AF30" s="53"/>
      <c r="AH30" s="11" t="s">
        <v>0</v>
      </c>
    </row>
    <row r="31" spans="1:34" s="11" customFormat="1" ht="19.5" customHeight="1" thickBot="1" x14ac:dyDescent="0.25">
      <c r="A31" s="68"/>
      <c r="B31" s="62"/>
      <c r="C31" s="69"/>
      <c r="D31" s="70"/>
      <c r="E31" s="119"/>
      <c r="F31" s="119"/>
      <c r="G31" s="70"/>
      <c r="H31" s="68"/>
      <c r="I31" s="62"/>
      <c r="J31" s="62"/>
      <c r="K31" s="59"/>
      <c r="L31" s="60"/>
      <c r="M31" s="296"/>
      <c r="N31" s="296"/>
      <c r="O31" s="71"/>
      <c r="P31" s="61"/>
      <c r="Q31" s="61"/>
      <c r="R31" s="110"/>
      <c r="S31" s="62"/>
      <c r="T31" s="61"/>
      <c r="U31" s="63"/>
      <c r="V31" s="61"/>
      <c r="W31" s="110"/>
      <c r="X31" s="61"/>
      <c r="Y31" s="71"/>
      <c r="Z31" s="62"/>
      <c r="AA31" s="60"/>
      <c r="AB31" s="62"/>
      <c r="AC31" s="61"/>
      <c r="AD31" s="61"/>
      <c r="AE31" s="61"/>
      <c r="AF31" s="62"/>
    </row>
    <row r="32" spans="1:34" ht="21.75" customHeight="1" x14ac:dyDescent="0.2">
      <c r="A32" s="325">
        <v>388</v>
      </c>
      <c r="B32" s="268">
        <v>25</v>
      </c>
      <c r="C32" s="189"/>
      <c r="D32" s="225" t="s">
        <v>36</v>
      </c>
      <c r="E32" s="280">
        <v>13</v>
      </c>
      <c r="F32" s="226">
        <v>13</v>
      </c>
      <c r="G32" s="192"/>
      <c r="H32" s="227">
        <v>377</v>
      </c>
      <c r="I32" s="224">
        <v>23</v>
      </c>
      <c r="J32" s="195"/>
      <c r="K32" s="228">
        <f>H32-A32</f>
        <v>-11</v>
      </c>
      <c r="L32" s="229">
        <f>SUM(K32/A32*100)</f>
        <v>-2.8350515463917527</v>
      </c>
      <c r="M32" s="300">
        <f>SUM(A32+P32-S32-U32-X32)</f>
        <v>370</v>
      </c>
      <c r="N32" s="291">
        <f>SUM(H32-M32)</f>
        <v>7</v>
      </c>
      <c r="O32" s="196"/>
      <c r="P32" s="230">
        <v>15</v>
      </c>
      <c r="Q32" s="230">
        <v>4</v>
      </c>
      <c r="R32" s="231"/>
      <c r="S32" s="232">
        <v>16</v>
      </c>
      <c r="T32" s="261" t="s">
        <v>73</v>
      </c>
      <c r="U32" s="233">
        <v>16</v>
      </c>
      <c r="V32" s="261" t="s">
        <v>73</v>
      </c>
      <c r="W32" s="234"/>
      <c r="X32" s="235">
        <v>1</v>
      </c>
      <c r="Y32" s="196"/>
      <c r="Z32" s="236">
        <v>72</v>
      </c>
      <c r="AA32" s="224">
        <v>15</v>
      </c>
      <c r="AB32" s="195"/>
      <c r="AC32" s="237">
        <v>50</v>
      </c>
      <c r="AD32" s="230">
        <v>6</v>
      </c>
      <c r="AE32" s="238">
        <v>60</v>
      </c>
      <c r="AF32" s="41"/>
    </row>
    <row r="33" spans="1:32" ht="21.75" customHeight="1" x14ac:dyDescent="0.2">
      <c r="A33" s="273">
        <v>376</v>
      </c>
      <c r="B33" s="269">
        <v>12</v>
      </c>
      <c r="C33" s="21"/>
      <c r="D33" s="85" t="s">
        <v>37</v>
      </c>
      <c r="E33" s="281">
        <v>15</v>
      </c>
      <c r="F33" s="123">
        <v>14</v>
      </c>
      <c r="G33" s="22"/>
      <c r="H33" s="40">
        <v>357</v>
      </c>
      <c r="I33" s="56">
        <v>12</v>
      </c>
      <c r="J33" s="41"/>
      <c r="K33" s="72">
        <f>H33-A33</f>
        <v>-19</v>
      </c>
      <c r="L33" s="73">
        <f>SUM(K33/A33*100)</f>
        <v>-5.0531914893617014</v>
      </c>
      <c r="M33" s="301">
        <f>SUM(A33+P33-S33-U33-X33)</f>
        <v>353</v>
      </c>
      <c r="N33" s="293">
        <f>SUM(H33-M33)</f>
        <v>4</v>
      </c>
      <c r="O33" s="28"/>
      <c r="P33" s="7">
        <v>14</v>
      </c>
      <c r="Q33" s="7">
        <v>1</v>
      </c>
      <c r="R33" s="109"/>
      <c r="S33" s="38">
        <v>24</v>
      </c>
      <c r="T33" s="127" t="s">
        <v>73</v>
      </c>
      <c r="U33" s="39">
        <v>9</v>
      </c>
      <c r="V33" s="127" t="s">
        <v>73</v>
      </c>
      <c r="W33" s="114"/>
      <c r="X33" s="37">
        <v>4</v>
      </c>
      <c r="Y33" s="28"/>
      <c r="Z33" s="239">
        <v>73</v>
      </c>
      <c r="AA33" s="56">
        <v>17</v>
      </c>
      <c r="AB33" s="41"/>
      <c r="AC33" s="94">
        <v>68</v>
      </c>
      <c r="AD33" s="7">
        <v>17</v>
      </c>
      <c r="AE33" s="211">
        <v>72</v>
      </c>
      <c r="AF33" s="41"/>
    </row>
    <row r="34" spans="1:32" ht="21.75" customHeight="1" x14ac:dyDescent="0.2">
      <c r="A34" s="273">
        <v>88</v>
      </c>
      <c r="B34" s="269">
        <v>8</v>
      </c>
      <c r="C34" s="21"/>
      <c r="D34" s="85" t="s">
        <v>38</v>
      </c>
      <c r="E34" s="281">
        <v>5</v>
      </c>
      <c r="F34" s="123">
        <v>4</v>
      </c>
      <c r="G34" s="22"/>
      <c r="H34" s="40">
        <v>77</v>
      </c>
      <c r="I34" s="56">
        <v>8</v>
      </c>
      <c r="J34" s="41"/>
      <c r="K34" s="72">
        <f>H34-A34</f>
        <v>-11</v>
      </c>
      <c r="L34" s="73">
        <f>SUM(K34/A34*100)</f>
        <v>-12.5</v>
      </c>
      <c r="M34" s="301">
        <f>SUM(A34+P34-S34-U34-X34)</f>
        <v>75</v>
      </c>
      <c r="N34" s="293">
        <f>SUM(H34-M34)</f>
        <v>2</v>
      </c>
      <c r="O34" s="28"/>
      <c r="P34" s="7">
        <v>2</v>
      </c>
      <c r="Q34" s="127">
        <v>0</v>
      </c>
      <c r="R34" s="109"/>
      <c r="S34" s="38">
        <v>14</v>
      </c>
      <c r="T34" s="127" t="s">
        <v>73</v>
      </c>
      <c r="U34" s="39">
        <v>1</v>
      </c>
      <c r="V34" s="127" t="s">
        <v>73</v>
      </c>
      <c r="W34" s="114"/>
      <c r="X34" s="37">
        <v>0</v>
      </c>
      <c r="Y34" s="28"/>
      <c r="Z34" s="239">
        <v>74</v>
      </c>
      <c r="AA34" s="56">
        <v>19</v>
      </c>
      <c r="AB34" s="41"/>
      <c r="AC34" s="126">
        <v>46</v>
      </c>
      <c r="AD34" s="7">
        <v>11</v>
      </c>
      <c r="AE34" s="211">
        <v>78</v>
      </c>
      <c r="AF34" s="41"/>
    </row>
    <row r="35" spans="1:32" ht="21.75" customHeight="1" x14ac:dyDescent="0.2">
      <c r="A35" s="273">
        <v>15</v>
      </c>
      <c r="B35" s="269">
        <v>0</v>
      </c>
      <c r="C35" s="21"/>
      <c r="D35" s="85" t="s">
        <v>59</v>
      </c>
      <c r="E35" s="281">
        <v>1</v>
      </c>
      <c r="F35" s="123">
        <v>1</v>
      </c>
      <c r="G35" s="22"/>
      <c r="H35" s="40">
        <v>12</v>
      </c>
      <c r="I35" s="56">
        <v>0</v>
      </c>
      <c r="J35" s="41"/>
      <c r="K35" s="72">
        <f>H35-A35</f>
        <v>-3</v>
      </c>
      <c r="L35" s="73">
        <f>SUM(K35/A35*100)</f>
        <v>-20</v>
      </c>
      <c r="M35" s="301">
        <f>SUM(A35+P35-S35-U35-X35)</f>
        <v>13</v>
      </c>
      <c r="N35" s="293">
        <v>0</v>
      </c>
      <c r="O35" s="28"/>
      <c r="P35" s="7">
        <v>0</v>
      </c>
      <c r="Q35" s="127">
        <v>0</v>
      </c>
      <c r="R35" s="109"/>
      <c r="S35" s="38">
        <v>2</v>
      </c>
      <c r="T35" s="127" t="s">
        <v>73</v>
      </c>
      <c r="U35" s="39">
        <v>0</v>
      </c>
      <c r="V35" s="127" t="s">
        <v>73</v>
      </c>
      <c r="W35" s="114"/>
      <c r="X35" s="37">
        <v>0</v>
      </c>
      <c r="Y35" s="28"/>
      <c r="Z35" s="65">
        <v>76</v>
      </c>
      <c r="AA35" s="56">
        <v>7</v>
      </c>
      <c r="AB35" s="41"/>
      <c r="AC35" s="126">
        <v>0</v>
      </c>
      <c r="AD35" s="127">
        <v>10</v>
      </c>
      <c r="AE35" s="240">
        <v>69</v>
      </c>
      <c r="AF35" s="41"/>
    </row>
    <row r="36" spans="1:32" s="11" customFormat="1" ht="21.75" customHeight="1" thickBot="1" x14ac:dyDescent="0.25">
      <c r="A36" s="244">
        <f>SUM(A32:A35)</f>
        <v>867</v>
      </c>
      <c r="B36" s="241">
        <f>SUM(B32:B35)</f>
        <v>45</v>
      </c>
      <c r="C36" s="216"/>
      <c r="D36" s="242" t="s">
        <v>56</v>
      </c>
      <c r="E36" s="243">
        <f>SUM(E32:E35)</f>
        <v>34</v>
      </c>
      <c r="F36" s="243">
        <f>SUM(F32:F35)</f>
        <v>32</v>
      </c>
      <c r="G36" s="218"/>
      <c r="H36" s="244">
        <f>SUM(H32:H35)</f>
        <v>823</v>
      </c>
      <c r="I36" s="241">
        <f>SUM(I32:I35)</f>
        <v>43</v>
      </c>
      <c r="J36" s="219"/>
      <c r="K36" s="327">
        <f>SUM(K32:K35)</f>
        <v>-44</v>
      </c>
      <c r="L36" s="328">
        <f>SUM(K36/A36*100)</f>
        <v>-5.0749711649365628</v>
      </c>
      <c r="M36" s="302">
        <f>SUM(M32:M35)</f>
        <v>811</v>
      </c>
      <c r="N36" s="303">
        <f>SUM(H36-M36)</f>
        <v>12</v>
      </c>
      <c r="O36" s="220"/>
      <c r="P36" s="245">
        <f>SUM(P32:P35)</f>
        <v>31</v>
      </c>
      <c r="Q36" s="245">
        <f>SUM(Q32:Q35)</f>
        <v>5</v>
      </c>
      <c r="R36" s="246"/>
      <c r="S36" s="245">
        <f>SUM(S32:S35)</f>
        <v>56</v>
      </c>
      <c r="T36" s="245">
        <f>SUM(T32:T35)</f>
        <v>0</v>
      </c>
      <c r="U36" s="245">
        <f>SUM(U32:U35)</f>
        <v>26</v>
      </c>
      <c r="V36" s="245">
        <f>SUM(V32:V35)</f>
        <v>0</v>
      </c>
      <c r="W36" s="246"/>
      <c r="X36" s="241">
        <f>SUM(X32:X35)</f>
        <v>5</v>
      </c>
      <c r="Y36" s="220"/>
      <c r="Z36" s="247">
        <v>73</v>
      </c>
      <c r="AA36" s="248">
        <v>16</v>
      </c>
      <c r="AB36" s="219"/>
      <c r="AC36" s="247">
        <v>57</v>
      </c>
      <c r="AD36" s="249">
        <v>12</v>
      </c>
      <c r="AE36" s="250">
        <v>70</v>
      </c>
      <c r="AF36" s="53"/>
    </row>
    <row r="37" spans="1:32" s="11" customFormat="1" ht="20.25" customHeight="1" thickBot="1" x14ac:dyDescent="0.25">
      <c r="A37" s="68"/>
      <c r="B37" s="62"/>
      <c r="C37" s="69"/>
      <c r="D37" s="70"/>
      <c r="E37" s="119"/>
      <c r="F37" s="119"/>
      <c r="G37" s="70"/>
      <c r="H37" s="68"/>
      <c r="I37" s="62"/>
      <c r="J37" s="62"/>
      <c r="K37" s="59"/>
      <c r="L37" s="60"/>
      <c r="M37" s="296"/>
      <c r="N37" s="296"/>
      <c r="O37" s="71"/>
      <c r="P37" s="61"/>
      <c r="Q37" s="61"/>
      <c r="R37" s="110"/>
      <c r="S37" s="62"/>
      <c r="T37" s="61"/>
      <c r="U37" s="63"/>
      <c r="V37" s="61"/>
      <c r="W37" s="110"/>
      <c r="X37" s="61"/>
      <c r="Y37" s="71"/>
      <c r="Z37" s="62"/>
      <c r="AA37" s="60"/>
      <c r="AB37" s="62"/>
      <c r="AC37" s="61"/>
      <c r="AD37" s="61"/>
      <c r="AE37" s="61"/>
      <c r="AF37" s="62"/>
    </row>
    <row r="38" spans="1:32" ht="32.25" customHeight="1" x14ac:dyDescent="0.2">
      <c r="A38" s="274">
        <v>95</v>
      </c>
      <c r="B38" s="275">
        <v>2</v>
      </c>
      <c r="C38" s="189"/>
      <c r="D38" s="190" t="s">
        <v>69</v>
      </c>
      <c r="E38" s="284">
        <v>3</v>
      </c>
      <c r="F38" s="191">
        <v>3</v>
      </c>
      <c r="G38" s="192"/>
      <c r="H38" s="193">
        <v>95</v>
      </c>
      <c r="I38" s="194">
        <v>1</v>
      </c>
      <c r="J38" s="195"/>
      <c r="K38" s="257">
        <f>H38-A38</f>
        <v>0</v>
      </c>
      <c r="L38" s="258">
        <f>SUM(K38/A38*100)</f>
        <v>0</v>
      </c>
      <c r="M38" s="304">
        <f>SUM(A38+P38-S38-U38-X38)</f>
        <v>95</v>
      </c>
      <c r="N38" s="305">
        <f>SUM(H38-M38)</f>
        <v>0</v>
      </c>
      <c r="O38" s="196"/>
      <c r="P38" s="197">
        <v>0</v>
      </c>
      <c r="Q38" s="198">
        <v>0</v>
      </c>
      <c r="R38" s="199"/>
      <c r="S38" s="200">
        <v>0</v>
      </c>
      <c r="T38" s="206" t="s">
        <v>73</v>
      </c>
      <c r="U38" s="201">
        <v>0</v>
      </c>
      <c r="V38" s="206" t="s">
        <v>73</v>
      </c>
      <c r="W38" s="202"/>
      <c r="X38" s="203">
        <v>0</v>
      </c>
      <c r="Y38" s="196"/>
      <c r="Z38" s="204">
        <v>51</v>
      </c>
      <c r="AA38" s="194">
        <v>5</v>
      </c>
      <c r="AB38" s="195"/>
      <c r="AC38" s="205" t="s">
        <v>73</v>
      </c>
      <c r="AD38" s="206" t="s">
        <v>73</v>
      </c>
      <c r="AE38" s="207" t="s">
        <v>73</v>
      </c>
      <c r="AF38" s="41"/>
    </row>
    <row r="39" spans="1:32" s="11" customFormat="1" ht="4.5" customHeight="1" x14ac:dyDescent="0.2">
      <c r="A39" s="68"/>
      <c r="B39" s="62"/>
      <c r="C39" s="69"/>
      <c r="D39" s="70"/>
      <c r="E39" s="119" t="s">
        <v>0</v>
      </c>
      <c r="F39" s="119" t="s">
        <v>0</v>
      </c>
      <c r="G39" s="70"/>
      <c r="H39" s="68"/>
      <c r="I39" s="62"/>
      <c r="J39" s="62"/>
      <c r="K39" s="59"/>
      <c r="L39" s="60"/>
      <c r="M39" s="296"/>
      <c r="N39" s="296"/>
      <c r="O39" s="71"/>
      <c r="P39" s="61"/>
      <c r="Q39" s="61"/>
      <c r="R39" s="110"/>
      <c r="S39" s="62"/>
      <c r="T39" s="61"/>
      <c r="U39" s="63"/>
      <c r="V39" s="61"/>
      <c r="W39" s="110"/>
      <c r="X39" s="61"/>
      <c r="Y39" s="71"/>
      <c r="Z39" s="62"/>
      <c r="AA39" s="60"/>
      <c r="AB39" s="62"/>
      <c r="AC39" s="61"/>
      <c r="AD39" s="61"/>
      <c r="AE39" s="208"/>
      <c r="AF39" s="62"/>
    </row>
    <row r="40" spans="1:32" ht="32.25" customHeight="1" x14ac:dyDescent="0.2">
      <c r="A40" s="271">
        <v>25</v>
      </c>
      <c r="B40" s="272">
        <v>0</v>
      </c>
      <c r="C40" s="21"/>
      <c r="D40" s="80" t="s">
        <v>70</v>
      </c>
      <c r="E40" s="283">
        <v>1</v>
      </c>
      <c r="F40" s="124">
        <v>1</v>
      </c>
      <c r="G40" s="22"/>
      <c r="H40" s="47">
        <v>26</v>
      </c>
      <c r="I40" s="66" t="s">
        <v>0</v>
      </c>
      <c r="J40" s="41"/>
      <c r="K40" s="171">
        <f>H40-A40</f>
        <v>1</v>
      </c>
      <c r="L40" s="172">
        <f>SUM(K40/A40*100)</f>
        <v>4</v>
      </c>
      <c r="M40" s="297">
        <f>SUM(A40+P40-S40-U40-X40)</f>
        <v>26</v>
      </c>
      <c r="N40" s="298">
        <f>SUM(H40-M40)</f>
        <v>0</v>
      </c>
      <c r="O40" s="28"/>
      <c r="P40" s="48">
        <v>1</v>
      </c>
      <c r="Q40" s="49">
        <v>0</v>
      </c>
      <c r="R40" s="111"/>
      <c r="S40" s="50">
        <v>0</v>
      </c>
      <c r="T40" s="128" t="s">
        <v>73</v>
      </c>
      <c r="U40" s="51">
        <v>0</v>
      </c>
      <c r="V40" s="128" t="s">
        <v>73</v>
      </c>
      <c r="W40" s="112"/>
      <c r="X40" s="52">
        <v>0</v>
      </c>
      <c r="Y40" s="28"/>
      <c r="Z40" s="83">
        <v>49</v>
      </c>
      <c r="AA40" s="66">
        <v>5</v>
      </c>
      <c r="AB40" s="41"/>
      <c r="AC40" s="95">
        <v>50</v>
      </c>
      <c r="AD40" s="128" t="s">
        <v>73</v>
      </c>
      <c r="AE40" s="209" t="s">
        <v>73</v>
      </c>
      <c r="AF40" s="41"/>
    </row>
    <row r="41" spans="1:32" s="11" customFormat="1" ht="4.5" customHeight="1" x14ac:dyDescent="0.2">
      <c r="A41" s="68"/>
      <c r="B41" s="62"/>
      <c r="C41" s="69"/>
      <c r="D41" s="70"/>
      <c r="E41" s="119"/>
      <c r="F41" s="119"/>
      <c r="G41" s="70"/>
      <c r="H41" s="68"/>
      <c r="I41" s="62"/>
      <c r="J41" s="62"/>
      <c r="K41" s="59"/>
      <c r="L41" s="60"/>
      <c r="M41" s="296"/>
      <c r="N41" s="296"/>
      <c r="O41" s="71"/>
      <c r="P41" s="61"/>
      <c r="Q41" s="61"/>
      <c r="R41" s="110"/>
      <c r="S41" s="62"/>
      <c r="T41" s="61"/>
      <c r="U41" s="63"/>
      <c r="V41" s="61"/>
      <c r="W41" s="110"/>
      <c r="X41" s="61"/>
      <c r="Y41" s="71"/>
      <c r="Z41" s="62"/>
      <c r="AA41" s="60"/>
      <c r="AB41" s="62"/>
      <c r="AC41" s="61"/>
      <c r="AD41" s="61"/>
      <c r="AE41" s="208"/>
      <c r="AF41" s="62"/>
    </row>
    <row r="42" spans="1:32" ht="21.75" customHeight="1" x14ac:dyDescent="0.2">
      <c r="A42" s="276">
        <v>269</v>
      </c>
      <c r="B42" s="277">
        <v>13</v>
      </c>
      <c r="C42" s="21"/>
      <c r="D42" s="84" t="s">
        <v>39</v>
      </c>
      <c r="E42" s="285">
        <v>10</v>
      </c>
      <c r="F42" s="122">
        <v>10</v>
      </c>
      <c r="G42" s="22"/>
      <c r="H42" s="54">
        <v>302</v>
      </c>
      <c r="I42" s="55">
        <v>14</v>
      </c>
      <c r="J42" s="41"/>
      <c r="K42" s="368">
        <f>H42-A42</f>
        <v>33</v>
      </c>
      <c r="L42" s="369">
        <f>SUM(K42/A42*100)</f>
        <v>12.267657992565056</v>
      </c>
      <c r="M42" s="306">
        <f>SUM(A42+P42-S42-U42-X42)</f>
        <v>270</v>
      </c>
      <c r="N42" s="307">
        <f>SUM(H42-M42)</f>
        <v>32</v>
      </c>
      <c r="O42" s="28"/>
      <c r="P42" s="74">
        <v>30</v>
      </c>
      <c r="Q42" s="75">
        <v>1</v>
      </c>
      <c r="R42" s="108"/>
      <c r="S42" s="78">
        <v>26</v>
      </c>
      <c r="T42" s="129" t="s">
        <v>73</v>
      </c>
      <c r="U42" s="79">
        <v>2</v>
      </c>
      <c r="V42" s="129" t="s">
        <v>73</v>
      </c>
      <c r="W42" s="113"/>
      <c r="X42" s="76">
        <v>1</v>
      </c>
      <c r="Y42" s="28"/>
      <c r="Z42" s="64">
        <v>58</v>
      </c>
      <c r="AA42" s="55">
        <v>7</v>
      </c>
      <c r="AB42" s="41"/>
      <c r="AC42" s="93">
        <v>46</v>
      </c>
      <c r="AD42" s="129">
        <v>5</v>
      </c>
      <c r="AE42" s="210">
        <v>39</v>
      </c>
      <c r="AF42" s="41"/>
    </row>
    <row r="43" spans="1:32" ht="21.75" customHeight="1" x14ac:dyDescent="0.2">
      <c r="A43" s="273">
        <v>112</v>
      </c>
      <c r="B43" s="269">
        <v>5</v>
      </c>
      <c r="C43" s="21"/>
      <c r="D43" s="85" t="s">
        <v>40</v>
      </c>
      <c r="E43" s="281">
        <v>5</v>
      </c>
      <c r="F43" s="123">
        <v>5</v>
      </c>
      <c r="G43" s="22"/>
      <c r="H43" s="40">
        <v>113</v>
      </c>
      <c r="I43" s="56">
        <v>4</v>
      </c>
      <c r="J43" s="41"/>
      <c r="K43" s="181">
        <f>H43-A43</f>
        <v>1</v>
      </c>
      <c r="L43" s="182">
        <f>SUM(K43/A43*100)</f>
        <v>0.89285714285714279</v>
      </c>
      <c r="M43" s="301">
        <f>SUM(A43+P43-S43-U43-X43)</f>
        <v>113</v>
      </c>
      <c r="N43" s="293">
        <f>SUM(H43-M43)</f>
        <v>0</v>
      </c>
      <c r="O43" s="28"/>
      <c r="P43" s="36">
        <v>7</v>
      </c>
      <c r="Q43" s="7">
        <v>0</v>
      </c>
      <c r="R43" s="109"/>
      <c r="S43" s="38">
        <v>3</v>
      </c>
      <c r="T43" s="127" t="s">
        <v>73</v>
      </c>
      <c r="U43" s="39">
        <v>0</v>
      </c>
      <c r="V43" s="127" t="s">
        <v>73</v>
      </c>
      <c r="W43" s="114"/>
      <c r="X43" s="37">
        <v>3</v>
      </c>
      <c r="Y43" s="28"/>
      <c r="Z43" s="65">
        <v>52</v>
      </c>
      <c r="AA43" s="56">
        <v>5</v>
      </c>
      <c r="AB43" s="41"/>
      <c r="AC43" s="126">
        <v>50</v>
      </c>
      <c r="AD43" s="7">
        <v>3</v>
      </c>
      <c r="AE43" s="211">
        <v>42</v>
      </c>
      <c r="AF43" s="41"/>
    </row>
    <row r="44" spans="1:32" s="154" customFormat="1" ht="21.75" customHeight="1" x14ac:dyDescent="0.2">
      <c r="A44" s="57">
        <f>SUM(A42:A43)</f>
        <v>381</v>
      </c>
      <c r="B44" s="58">
        <f>SUM(B42:B43)</f>
        <v>18</v>
      </c>
      <c r="C44" s="140"/>
      <c r="D44" s="141" t="s">
        <v>41</v>
      </c>
      <c r="E44" s="77">
        <f>SUM(E42:E43)</f>
        <v>15</v>
      </c>
      <c r="F44" s="142">
        <f>SUM(F42:F43)</f>
        <v>15</v>
      </c>
      <c r="G44" s="143"/>
      <c r="H44" s="138">
        <f>SUM(H42:H43)</f>
        <v>415</v>
      </c>
      <c r="I44" s="139">
        <f>SUM(I42:I43)</f>
        <v>18</v>
      </c>
      <c r="J44" s="144"/>
      <c r="K44" s="370">
        <f>SUM(K42:K43)</f>
        <v>34</v>
      </c>
      <c r="L44" s="371">
        <f>SUM(L42:L43)</f>
        <v>13.160515135422198</v>
      </c>
      <c r="M44" s="308">
        <f>SUM(A44+P44-S44-U44-X44)</f>
        <v>383</v>
      </c>
      <c r="N44" s="295">
        <f>SUM(H44-M44)</f>
        <v>32</v>
      </c>
      <c r="O44" s="145"/>
      <c r="P44" s="146">
        <f>SUM(P42:P43)</f>
        <v>37</v>
      </c>
      <c r="Q44" s="147">
        <f>SUM(Q42:Q43)</f>
        <v>1</v>
      </c>
      <c r="R44" s="148"/>
      <c r="S44" s="149">
        <f>SUM(S42:S43)</f>
        <v>29</v>
      </c>
      <c r="T44" s="147">
        <f>SUM(T42:T43)</f>
        <v>0</v>
      </c>
      <c r="U44" s="150">
        <f>SUM(U42:U43)</f>
        <v>2</v>
      </c>
      <c r="V44" s="147">
        <f>SUM(V42:V43)</f>
        <v>0</v>
      </c>
      <c r="W44" s="151"/>
      <c r="X44" s="142">
        <f>SUM(X42:X43)</f>
        <v>4</v>
      </c>
      <c r="Y44" s="145"/>
      <c r="Z44" s="152">
        <v>55</v>
      </c>
      <c r="AA44" s="139">
        <v>6</v>
      </c>
      <c r="AB44" s="144"/>
      <c r="AC44" s="146">
        <v>48</v>
      </c>
      <c r="AD44" s="153">
        <v>4</v>
      </c>
      <c r="AE44" s="212">
        <v>40</v>
      </c>
      <c r="AF44" s="144"/>
    </row>
    <row r="45" spans="1:32" s="11" customFormat="1" ht="4.5" customHeight="1" x14ac:dyDescent="0.2">
      <c r="A45" s="68"/>
      <c r="B45" s="62"/>
      <c r="C45" s="69"/>
      <c r="D45" s="70"/>
      <c r="E45" s="119" t="s">
        <v>0</v>
      </c>
      <c r="F45" s="119" t="s">
        <v>0</v>
      </c>
      <c r="G45" s="70"/>
      <c r="H45" s="68"/>
      <c r="I45" s="62"/>
      <c r="J45" s="62"/>
      <c r="K45" s="59"/>
      <c r="L45" s="60"/>
      <c r="M45" s="296"/>
      <c r="N45" s="296"/>
      <c r="O45" s="71"/>
      <c r="P45" s="61"/>
      <c r="Q45" s="61"/>
      <c r="R45" s="110"/>
      <c r="S45" s="62"/>
      <c r="T45" s="61"/>
      <c r="U45" s="63"/>
      <c r="V45" s="61"/>
      <c r="W45" s="110"/>
      <c r="X45" s="61"/>
      <c r="Y45" s="71"/>
      <c r="Z45" s="62"/>
      <c r="AA45" s="60"/>
      <c r="AB45" s="62"/>
      <c r="AC45" s="61"/>
      <c r="AD45" s="61"/>
      <c r="AE45" s="208"/>
      <c r="AF45" s="62"/>
    </row>
    <row r="46" spans="1:32" s="169" customFormat="1" ht="27.75" customHeight="1" x14ac:dyDescent="0.2">
      <c r="A46" s="271">
        <v>163</v>
      </c>
      <c r="B46" s="272">
        <v>34</v>
      </c>
      <c r="C46" s="157"/>
      <c r="D46" s="170" t="s">
        <v>65</v>
      </c>
      <c r="E46" s="283">
        <v>6</v>
      </c>
      <c r="F46" s="124">
        <v>6</v>
      </c>
      <c r="G46" s="22"/>
      <c r="H46" s="155">
        <v>158</v>
      </c>
      <c r="I46" s="156">
        <v>34</v>
      </c>
      <c r="J46" s="158"/>
      <c r="K46" s="81">
        <f>H46-A46</f>
        <v>-5</v>
      </c>
      <c r="L46" s="82">
        <f>SUM(K46/A46*100)</f>
        <v>-3.0674846625766872</v>
      </c>
      <c r="M46" s="297">
        <f>SUM(A46+P46-S46-U46-X46)</f>
        <v>160</v>
      </c>
      <c r="N46" s="298">
        <f>SUM(H46-M46)</f>
        <v>-2</v>
      </c>
      <c r="O46" s="159"/>
      <c r="P46" s="160">
        <v>10</v>
      </c>
      <c r="Q46" s="161">
        <v>0</v>
      </c>
      <c r="R46" s="162"/>
      <c r="S46" s="163">
        <v>6</v>
      </c>
      <c r="T46" s="168" t="s">
        <v>73</v>
      </c>
      <c r="U46" s="164">
        <v>7</v>
      </c>
      <c r="V46" s="168" t="s">
        <v>73</v>
      </c>
      <c r="W46" s="165"/>
      <c r="X46" s="124">
        <v>0</v>
      </c>
      <c r="Y46" s="159"/>
      <c r="Z46" s="166">
        <v>65</v>
      </c>
      <c r="AA46" s="156">
        <v>14</v>
      </c>
      <c r="AB46" s="158"/>
      <c r="AC46" s="167">
        <v>52</v>
      </c>
      <c r="AD46" s="161">
        <v>7</v>
      </c>
      <c r="AE46" s="214">
        <v>52</v>
      </c>
      <c r="AF46" s="158"/>
    </row>
    <row r="47" spans="1:32" s="11" customFormat="1" ht="4.5" customHeight="1" x14ac:dyDescent="0.2">
      <c r="A47" s="68" t="s">
        <v>0</v>
      </c>
      <c r="B47" s="62"/>
      <c r="C47" s="69"/>
      <c r="D47" s="70"/>
      <c r="E47" s="119"/>
      <c r="F47" s="119"/>
      <c r="G47" s="70"/>
      <c r="H47" s="68" t="s">
        <v>0</v>
      </c>
      <c r="I47" s="62"/>
      <c r="J47" s="62"/>
      <c r="K47" s="59"/>
      <c r="L47" s="60"/>
      <c r="M47" s="296"/>
      <c r="N47" s="296"/>
      <c r="O47" s="71"/>
      <c r="P47" s="61"/>
      <c r="Q47" s="61"/>
      <c r="R47" s="110"/>
      <c r="S47" s="62"/>
      <c r="T47" s="61"/>
      <c r="U47" s="63"/>
      <c r="V47" s="61"/>
      <c r="W47" s="110"/>
      <c r="X47" s="61"/>
      <c r="Y47" s="71"/>
      <c r="Z47" s="62"/>
      <c r="AA47" s="60"/>
      <c r="AB47" s="62"/>
      <c r="AC47" s="61"/>
      <c r="AD47" s="61"/>
      <c r="AE47" s="208"/>
      <c r="AF47" s="62"/>
    </row>
    <row r="48" spans="1:32" s="169" customFormat="1" ht="27.75" customHeight="1" x14ac:dyDescent="0.2">
      <c r="A48" s="271">
        <v>115</v>
      </c>
      <c r="B48" s="272">
        <v>1</v>
      </c>
      <c r="C48" s="157"/>
      <c r="D48" s="80" t="s">
        <v>63</v>
      </c>
      <c r="E48" s="283">
        <v>4</v>
      </c>
      <c r="F48" s="124">
        <v>4</v>
      </c>
      <c r="G48" s="22"/>
      <c r="H48" s="155">
        <v>114</v>
      </c>
      <c r="I48" s="156">
        <v>1</v>
      </c>
      <c r="J48" s="158"/>
      <c r="K48" s="81">
        <f>H48-A48</f>
        <v>-1</v>
      </c>
      <c r="L48" s="82">
        <f>SUM(K48/A48*100)</f>
        <v>-0.86956521739130432</v>
      </c>
      <c r="M48" s="297">
        <f>SUM(A48+P48-S48-U48-X48)</f>
        <v>114</v>
      </c>
      <c r="N48" s="298">
        <f>SUM(H48-M48)</f>
        <v>0</v>
      </c>
      <c r="O48" s="159"/>
      <c r="P48" s="160">
        <v>1</v>
      </c>
      <c r="Q48" s="161">
        <v>0</v>
      </c>
      <c r="R48" s="162"/>
      <c r="S48" s="163">
        <v>0</v>
      </c>
      <c r="T48" s="168" t="s">
        <v>73</v>
      </c>
      <c r="U48" s="164">
        <v>2</v>
      </c>
      <c r="V48" s="168" t="s">
        <v>73</v>
      </c>
      <c r="W48" s="165"/>
      <c r="X48" s="124">
        <v>0</v>
      </c>
      <c r="Y48" s="159"/>
      <c r="Z48" s="166">
        <v>64</v>
      </c>
      <c r="AA48" s="156">
        <v>16</v>
      </c>
      <c r="AB48" s="158"/>
      <c r="AC48" s="167">
        <v>58</v>
      </c>
      <c r="AD48" s="168" t="s">
        <v>73</v>
      </c>
      <c r="AE48" s="213" t="s">
        <v>73</v>
      </c>
      <c r="AF48" s="158"/>
    </row>
    <row r="49" spans="1:32" s="11" customFormat="1" ht="4.5" customHeight="1" x14ac:dyDescent="0.2">
      <c r="A49" s="68"/>
      <c r="B49" s="62"/>
      <c r="C49" s="69"/>
      <c r="D49" s="70"/>
      <c r="E49" s="119"/>
      <c r="F49" s="119"/>
      <c r="G49" s="70"/>
      <c r="H49" s="68"/>
      <c r="I49" s="62"/>
      <c r="J49" s="62"/>
      <c r="K49" s="59"/>
      <c r="L49" s="60"/>
      <c r="M49" s="296"/>
      <c r="N49" s="296"/>
      <c r="O49" s="71"/>
      <c r="P49" s="61"/>
      <c r="Q49" s="61"/>
      <c r="R49" s="110"/>
      <c r="S49" s="62"/>
      <c r="T49" s="61"/>
      <c r="U49" s="63"/>
      <c r="V49" s="61"/>
      <c r="W49" s="110"/>
      <c r="X49" s="61"/>
      <c r="Y49" s="71"/>
      <c r="Z49" s="62"/>
      <c r="AA49" s="60"/>
      <c r="AB49" s="62"/>
      <c r="AC49" s="61"/>
      <c r="AD49" s="61"/>
      <c r="AE49" s="208"/>
      <c r="AF49" s="62"/>
    </row>
    <row r="50" spans="1:32" s="11" customFormat="1" ht="21.75" customHeight="1" thickBot="1" x14ac:dyDescent="0.25">
      <c r="A50" s="215">
        <f>SUM(A38,A40,A44,A46,A48)</f>
        <v>779</v>
      </c>
      <c r="B50" s="215">
        <f>SUM(B38,B40,B44,B46,B48)</f>
        <v>55</v>
      </c>
      <c r="C50" s="216"/>
      <c r="D50" s="217" t="s">
        <v>71</v>
      </c>
      <c r="E50" s="215">
        <f>SUM(E38,E40,E44,E46,E48)</f>
        <v>29</v>
      </c>
      <c r="F50" s="215">
        <f>SUM(F38,F40,F44,F46,F48)</f>
        <v>29</v>
      </c>
      <c r="G50" s="218"/>
      <c r="H50" s="215">
        <f>SUM(H38,H40,H44,H46,H48)</f>
        <v>808</v>
      </c>
      <c r="I50" s="215">
        <f>SUM(I38,I40,I44,I46,I48)</f>
        <v>54</v>
      </c>
      <c r="J50" s="219"/>
      <c r="K50" s="372">
        <f>SUM(K38,K40,K42,K43,K46,K48)</f>
        <v>29</v>
      </c>
      <c r="L50" s="372">
        <f>SUM(L38,L40,L44,L46,L48)</f>
        <v>13.223465255454206</v>
      </c>
      <c r="M50" s="309">
        <f>SUM(M38,M40,M44,M46,M48)</f>
        <v>778</v>
      </c>
      <c r="N50" s="309">
        <f>SUM(N38,N40,N44,N46,N48)</f>
        <v>30</v>
      </c>
      <c r="O50" s="220"/>
      <c r="P50" s="223">
        <f>SUM(P38,P40,P44,P46,P48)</f>
        <v>49</v>
      </c>
      <c r="Q50" s="223">
        <f>SUM(Q38,Q40,Q44,Q46,Q48)</f>
        <v>1</v>
      </c>
      <c r="R50" s="221"/>
      <c r="S50" s="223">
        <f>SUM(S38,S40,S44,S46,S48)</f>
        <v>35</v>
      </c>
      <c r="T50" s="223">
        <f t="shared" ref="T50:V50" si="4">SUM(T38,T40,T44,T46,T48)</f>
        <v>0</v>
      </c>
      <c r="U50" s="223">
        <f t="shared" si="4"/>
        <v>11</v>
      </c>
      <c r="V50" s="223">
        <f t="shared" si="4"/>
        <v>0</v>
      </c>
      <c r="W50" s="222"/>
      <c r="X50" s="215">
        <f>SUM(X38,X40,X44,X46,X48)</f>
        <v>4</v>
      </c>
      <c r="Y50" s="220"/>
      <c r="Z50" s="223">
        <v>58</v>
      </c>
      <c r="AA50" s="254">
        <v>9</v>
      </c>
      <c r="AB50" s="219"/>
      <c r="AC50" s="223">
        <v>47</v>
      </c>
      <c r="AD50" s="256">
        <v>6</v>
      </c>
      <c r="AE50" s="255">
        <v>41</v>
      </c>
      <c r="AF50" s="53"/>
    </row>
    <row r="51" spans="1:32" s="11" customFormat="1" ht="26.25" customHeight="1" thickBot="1" x14ac:dyDescent="0.25">
      <c r="A51" s="68"/>
      <c r="B51" s="62"/>
      <c r="C51" s="69"/>
      <c r="D51" s="70"/>
      <c r="E51" s="119"/>
      <c r="F51" s="119"/>
      <c r="G51" s="70"/>
      <c r="H51" s="68"/>
      <c r="I51" s="62"/>
      <c r="J51" s="62"/>
      <c r="K51" s="59"/>
      <c r="L51" s="60"/>
      <c r="M51" s="296"/>
      <c r="N51" s="296"/>
      <c r="O51" s="71"/>
      <c r="P51" s="61"/>
      <c r="Q51" s="61"/>
      <c r="R51" s="110"/>
      <c r="S51" s="62"/>
      <c r="T51" s="61"/>
      <c r="U51" s="63"/>
      <c r="V51" s="61"/>
      <c r="W51" s="110"/>
      <c r="X51" s="61"/>
      <c r="Y51" s="71"/>
      <c r="Z51" s="62"/>
      <c r="AA51" s="60"/>
      <c r="AB51" s="62"/>
      <c r="AC51" s="61"/>
      <c r="AD51" s="61"/>
      <c r="AE51" s="61"/>
      <c r="AF51" s="62"/>
    </row>
    <row r="52" spans="1:32" s="98" customFormat="1" ht="22.5" customHeight="1" thickBot="1" x14ac:dyDescent="0.25">
      <c r="A52" s="278">
        <f>SUM(A50,A36,A30)</f>
        <v>7947</v>
      </c>
      <c r="B52" s="279">
        <f>SUM(B50,B36,B30)</f>
        <v>677</v>
      </c>
      <c r="C52" s="100"/>
      <c r="D52" s="102" t="s">
        <v>77</v>
      </c>
      <c r="E52" s="286">
        <f>SUM(E50,E36,E30)</f>
        <v>318</v>
      </c>
      <c r="F52" s="131">
        <f>SUM(F50,F36,F30)</f>
        <v>317</v>
      </c>
      <c r="G52" s="101"/>
      <c r="H52" s="130">
        <f>SUM(H50,H36,H30)</f>
        <v>7620</v>
      </c>
      <c r="I52" s="137">
        <f>SUM(I50,I36,I30)</f>
        <v>668</v>
      </c>
      <c r="J52" s="99"/>
      <c r="K52" s="179">
        <f>SUM(K50,K36,K30)</f>
        <v>-327</v>
      </c>
      <c r="L52" s="180">
        <f>SUM(K52/A52*100)</f>
        <v>-4.1147602869007169</v>
      </c>
      <c r="M52" s="310">
        <f>SUM(M50,M36,M30)</f>
        <v>7507</v>
      </c>
      <c r="N52" s="298">
        <f>SUM(N50,N36,N30)</f>
        <v>113</v>
      </c>
      <c r="O52" s="97"/>
      <c r="P52" s="130">
        <f>SUM(P50,P36,P30)</f>
        <v>189</v>
      </c>
      <c r="Q52" s="132">
        <f>SUM(Q50,Q36,Q30)</f>
        <v>69</v>
      </c>
      <c r="R52" s="252"/>
      <c r="S52" s="132">
        <f>SUM(S50,S36,S30)</f>
        <v>340</v>
      </c>
      <c r="T52" s="132">
        <f>SUM(T50,T36,T30)</f>
        <v>0</v>
      </c>
      <c r="U52" s="132">
        <f>SUM(U50,U36,U30)</f>
        <v>235</v>
      </c>
      <c r="V52" s="132">
        <f>SUM(V50,V36,V30)</f>
        <v>0</v>
      </c>
      <c r="W52" s="252"/>
      <c r="X52" s="131">
        <f>SUM(X50,X36,X30)</f>
        <v>54</v>
      </c>
      <c r="Y52" s="97"/>
      <c r="Z52" s="135">
        <v>71</v>
      </c>
      <c r="AA52" s="137">
        <v>21</v>
      </c>
      <c r="AB52" s="253">
        <f>SUM(AB50,AB36,AB30)/3</f>
        <v>0</v>
      </c>
      <c r="AC52" s="135">
        <v>54</v>
      </c>
      <c r="AD52" s="136">
        <v>14</v>
      </c>
      <c r="AE52" s="137">
        <v>65</v>
      </c>
      <c r="AF52" s="96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177"/>
      <c r="N53" s="177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125" t="s">
        <v>0</v>
      </c>
      <c r="AD53" s="125"/>
      <c r="AE53" s="125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382" t="s">
        <v>31</v>
      </c>
      <c r="L54" s="382"/>
      <c r="M54" s="177"/>
      <c r="N54" s="177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46"/>
      <c r="AA54" s="9"/>
      <c r="AB54" s="12"/>
      <c r="AC54" s="178" t="s">
        <v>0</v>
      </c>
      <c r="AD54" s="103"/>
      <c r="AE54" s="103"/>
      <c r="AF54" s="12"/>
    </row>
    <row r="55" spans="1:32" x14ac:dyDescent="0.2">
      <c r="AA55" s="2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2154C-51DC-4E14-9213-FE52557BE4D5}">
  <dimension ref="A11:B20"/>
  <sheetViews>
    <sheetView workbookViewId="0">
      <selection activeCell="B16" sqref="B16"/>
    </sheetView>
  </sheetViews>
  <sheetFormatPr defaultColWidth="9.33203125" defaultRowHeight="15" x14ac:dyDescent="0.2"/>
  <cols>
    <col min="1" max="1" width="9.33203125" style="105"/>
    <col min="2" max="2" width="136.33203125" style="104" customWidth="1"/>
    <col min="3" max="16384" width="9.33203125" style="104"/>
  </cols>
  <sheetData>
    <row r="11" spans="1:2" ht="18.75" customHeight="1" x14ac:dyDescent="0.2">
      <c r="A11" s="107">
        <v>1</v>
      </c>
      <c r="B11" s="118" t="s">
        <v>49</v>
      </c>
    </row>
    <row r="12" spans="1:2" ht="17.25" customHeight="1" x14ac:dyDescent="0.2">
      <c r="A12" s="107" t="s">
        <v>0</v>
      </c>
      <c r="B12" s="106" t="s">
        <v>45</v>
      </c>
    </row>
    <row r="13" spans="1:2" ht="19.5" customHeight="1" x14ac:dyDescent="0.2">
      <c r="A13" s="107" t="s">
        <v>0</v>
      </c>
      <c r="B13" s="106" t="s">
        <v>46</v>
      </c>
    </row>
    <row r="14" spans="1:2" ht="20.25" customHeight="1" x14ac:dyDescent="0.2">
      <c r="A14" s="107" t="s">
        <v>0</v>
      </c>
      <c r="B14" s="106" t="s">
        <v>47</v>
      </c>
    </row>
    <row r="15" spans="1:2" ht="39" customHeight="1" x14ac:dyDescent="0.2">
      <c r="A15" s="107">
        <v>2</v>
      </c>
      <c r="B15" s="117" t="s">
        <v>60</v>
      </c>
    </row>
    <row r="16" spans="1:2" ht="81.75" customHeight="1" x14ac:dyDescent="0.2">
      <c r="A16" s="107">
        <v>3</v>
      </c>
      <c r="B16" s="118" t="s">
        <v>50</v>
      </c>
    </row>
    <row r="17" spans="1:2" ht="36" customHeight="1" x14ac:dyDescent="0.2">
      <c r="A17" s="107">
        <v>4</v>
      </c>
      <c r="B17" s="118" t="s">
        <v>48</v>
      </c>
    </row>
    <row r="18" spans="1:2" ht="24.75" customHeight="1" x14ac:dyDescent="0.2">
      <c r="A18" s="107">
        <v>5</v>
      </c>
      <c r="B18" s="118" t="s">
        <v>61</v>
      </c>
    </row>
    <row r="20" spans="1:2" x14ac:dyDescent="0.2">
      <c r="B20" s="104" t="s">
        <v>51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F254A0A80E72449B595AE57EC65781" ma:contentTypeVersion="20" ma:contentTypeDescription="Create a new document." ma:contentTypeScope="" ma:versionID="9f54cbf03e8f78ce823cd74c63a90064">
  <xsd:schema xmlns:xsd="http://www.w3.org/2001/XMLSchema" xmlns:xs="http://www.w3.org/2001/XMLSchema" xmlns:p="http://schemas.microsoft.com/office/2006/metadata/properties" xmlns:ns2="8bd6aacf-3dfc-40da-a269-52272538482f" xmlns:ns3="c91adfa2-1a94-464e-a290-88e5f7fec670" targetNamespace="http://schemas.microsoft.com/office/2006/metadata/properties" ma:root="true" ma:fieldsID="038487f6ececd6d4a5917027be9fbca0" ns2:_="" ns3:_="">
    <xsd:import namespace="8bd6aacf-3dfc-40da-a269-52272538482f"/>
    <xsd:import namespace="c91adfa2-1a94-464e-a290-88e5f7fec6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d6aacf-3dfc-40da-a269-522725384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4c359bcf-ec02-4cac-a0c3-1cbe15fd6c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dfa2-1a94-464e-a290-88e5f7fec67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1b26a1f-fa8a-4aa1-bfe0-3606e96decd4}" ma:internalName="TaxCatchAll" ma:showField="CatchAllData" ma:web="c91adfa2-1a94-464e-a290-88e5f7fec6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1adfa2-1a94-464e-a290-88e5f7fec670" xsi:nil="true"/>
    <lcf76f155ced4ddcb4097134ff3c332f xmlns="8bd6aacf-3dfc-40da-a269-52272538482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D7A0C05-E4B2-4119-B4B8-36A30F79AD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d6aacf-3dfc-40da-a269-52272538482f"/>
    <ds:schemaRef ds:uri="c91adfa2-1a94-464e-a290-88e5f7fec6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027D7F-133E-4C90-AF92-635162E1D2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D46F57-9B8F-4420-A652-3833F46417C6}">
  <ds:schemaRefs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506fa64c-9b46-480f-97dc-1ef00805e3ac"/>
    <ds:schemaRef ds:uri="http://purl.org/dc/dcmitype/"/>
    <ds:schemaRef ds:uri="c91adfa2-1a94-464e-a290-88e5f7fec670"/>
    <ds:schemaRef ds:uri="8bd6aacf-3dfc-40da-a269-52272538482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Assoc 01-Apr-23 to 31-Mar-24</vt:lpstr>
      <vt:lpstr>Assoc 01-Apr-23 to 31-Dec-23</vt:lpstr>
      <vt:lpstr>Assoc 01-Apr-23 to 30-Sept-23</vt:lpstr>
      <vt:lpstr>Assoc 01-Apr-23 to 30-Jun-23</vt:lpstr>
      <vt:lpstr>Assoc 01-Apr-22 to 31-Mar-23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P21_MMR_2017-18_sum.xlsx</dc:title>
  <dc:creator>tibor</dc:creator>
  <cp:lastModifiedBy>Gill Board</cp:lastModifiedBy>
  <cp:lastPrinted>2020-01-03T08:11:37Z</cp:lastPrinted>
  <dcterms:created xsi:type="dcterms:W3CDTF">2018-03-01T12:18:29Z</dcterms:created>
  <dcterms:modified xsi:type="dcterms:W3CDTF">2024-06-04T15:40:13Z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0x010100D1F254A0A80E72449B595AE57EC65781</vt:lpwstr>
  </property>
  <property fmtid="{D5CDD505-2E9C-101B-9397-08002B2CF9AE}" pid="3" name="Order">
    <vt:r8>13462900</vt:r8>
  </property>
  <property fmtid="{D5CDD505-2E9C-101B-9397-08002B2CF9AE}" pid="4" name="MediaServiceImageTags">
    <vt:lpwstr/>
  </property>
</Properties>
</file>